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riznica\IZVJESTAJI\2025\30.09\"/>
    </mc:Choice>
  </mc:AlternateContent>
  <xr:revisionPtr revIDLastSave="0" documentId="13_ncr:1_{5C6BF083-4D05-4717-84AD-06ED64A81BB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4" i="4" l="1"/>
  <c r="F4" i="9"/>
  <c r="C1680" i="1" l="1"/>
  <c r="G1680" i="1" s="1"/>
  <c r="C1620" i="1"/>
  <c r="G1620" i="1" s="1"/>
  <c r="C1601" i="1"/>
  <c r="H1601" i="1" s="1"/>
  <c r="G1601" i="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H1620" i="1" l="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C1649" i="1" s="1"/>
  <c r="D67" i="8"/>
  <c r="C1644" i="1" s="1"/>
  <c r="G1644" i="1" s="1"/>
  <c r="D62" i="8"/>
  <c r="C1639" i="1" s="1"/>
  <c r="D57" i="8"/>
  <c r="C1634" i="1" s="1"/>
  <c r="H1634" i="1" s="1"/>
  <c r="D52" i="8"/>
  <c r="C1629" i="1" s="1"/>
  <c r="G1629" i="1" s="1"/>
  <c r="D46" i="8"/>
  <c r="C1623" i="1" s="1"/>
  <c r="H1623" i="1" s="1"/>
  <c r="D37" i="8"/>
  <c r="C1614" i="1" s="1"/>
  <c r="G1614" i="1" s="1"/>
  <c r="D27" i="8"/>
  <c r="D18" i="8"/>
  <c r="C1595" i="1" s="1"/>
  <c r="H1595" i="1" s="1"/>
  <c r="D8" i="8"/>
  <c r="E44" i="7"/>
  <c r="I35" i="3" s="1"/>
  <c r="D44" i="7"/>
  <c r="C1577" i="1" s="1"/>
  <c r="E39" i="7"/>
  <c r="D39" i="7"/>
  <c r="C1572" i="1" s="1"/>
  <c r="E30" i="7"/>
  <c r="D1563" i="1" s="1"/>
  <c r="D30" i="7"/>
  <c r="C1563" i="1" s="1"/>
  <c r="E23" i="7"/>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511" i="1" s="1"/>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F428" i="4" s="1"/>
  <c r="E427" i="4"/>
  <c r="D422" i="1" s="1"/>
  <c r="D427" i="4"/>
  <c r="C422" i="1" s="1"/>
  <c r="E426" i="4"/>
  <c r="D421" i="1" s="1"/>
  <c r="D426" i="4"/>
  <c r="F426" i="4" s="1"/>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1" i="4" s="1"/>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6" i="4" s="1"/>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C161" i="1"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3" i="4"/>
  <c r="F132" i="4"/>
  <c r="F131" i="4"/>
  <c r="F130" i="4"/>
  <c r="E129" i="4"/>
  <c r="D125" i="1" s="1"/>
  <c r="D129" i="4"/>
  <c r="F129" i="4" s="1"/>
  <c r="F128" i="4"/>
  <c r="F127" i="4"/>
  <c r="E126" i="4"/>
  <c r="D126" i="4"/>
  <c r="F123" i="4"/>
  <c r="F122" i="4"/>
  <c r="F121" i="4"/>
  <c r="E120" i="4"/>
  <c r="D116" i="1" s="1"/>
  <c r="D120" i="4"/>
  <c r="F120" i="4" s="1"/>
  <c r="F119" i="4"/>
  <c r="F118" i="4"/>
  <c r="F117" i="4"/>
  <c r="F116" i="4"/>
  <c r="F115" i="4"/>
  <c r="F114" i="4"/>
  <c r="F113" i="4"/>
  <c r="E112" i="4"/>
  <c r="D108" i="1" s="1"/>
  <c r="D112" i="4"/>
  <c r="F112" i="4" s="1"/>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3" i="4" s="1"/>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8" i="4" s="1"/>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8" i="1"/>
  <c r="H1648" i="1" s="1"/>
  <c r="C1647" i="1"/>
  <c r="H1647" i="1" s="1"/>
  <c r="C1646" i="1"/>
  <c r="H1646" i="1" s="1"/>
  <c r="C1645" i="1"/>
  <c r="H1645" i="1" s="1"/>
  <c r="C1643" i="1"/>
  <c r="C1642" i="1"/>
  <c r="H1642" i="1" s="1"/>
  <c r="C1641" i="1"/>
  <c r="H1641" i="1" s="1"/>
  <c r="C1640" i="1"/>
  <c r="G1640" i="1" s="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C569" i="1" l="1"/>
  <c r="E22" i="7"/>
  <c r="F160" i="4"/>
  <c r="F379" i="4"/>
  <c r="F269" i="4"/>
  <c r="F178" i="4"/>
  <c r="F170" i="4"/>
  <c r="F154" i="4"/>
  <c r="F134" i="4"/>
  <c r="F126" i="4"/>
  <c r="C1490" i="1"/>
  <c r="D6" i="8"/>
  <c r="C1583" i="1" s="1"/>
  <c r="H1583" i="1" s="1"/>
  <c r="D571" i="4"/>
  <c r="C523" i="1"/>
  <c r="C1435" i="1"/>
  <c r="C1215" i="1"/>
  <c r="C1471" i="1"/>
  <c r="C1418" i="1"/>
  <c r="D601" i="1"/>
  <c r="H601" i="1" s="1"/>
  <c r="C137" i="1"/>
  <c r="C474" i="1"/>
  <c r="F298" i="9"/>
  <c r="E203" i="5"/>
  <c r="C221" i="1"/>
  <c r="H221" i="1" s="1"/>
  <c r="D137" i="1"/>
  <c r="C426" i="1"/>
  <c r="H426" i="1" s="1"/>
  <c r="C87" i="1"/>
  <c r="G87" i="1" s="1"/>
  <c r="C405" i="1"/>
  <c r="F8" i="4"/>
  <c r="C4" i="1"/>
  <c r="H4" i="1" s="1"/>
  <c r="D40" i="1"/>
  <c r="H40" i="1" s="1"/>
  <c r="F50" i="6"/>
  <c r="C122" i="1"/>
  <c r="C575" i="1"/>
  <c r="H575" i="1" s="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D160" i="1" s="1"/>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05"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G426"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F431"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628" i="1"/>
  <c r="D466" i="4"/>
  <c r="F467" i="4"/>
  <c r="G156" i="9"/>
  <c r="E156" i="9" s="1"/>
  <c r="B156" i="9" s="1"/>
  <c r="F607" i="4"/>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C1182" i="1" l="1"/>
  <c r="H1490" i="1"/>
  <c r="E7" i="5"/>
  <c r="H24" i="9"/>
  <c r="G137" i="1"/>
  <c r="H1450" i="1"/>
  <c r="H137" i="1"/>
  <c r="H431" i="1"/>
  <c r="G4" i="1"/>
  <c r="G601" i="1"/>
  <c r="F178" i="5"/>
  <c r="H421" i="1"/>
  <c r="G40" i="1"/>
  <c r="H336" i="1"/>
  <c r="C1207" i="1"/>
  <c r="G1207" i="1" s="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F88" i="5"/>
  <c r="C1093" i="1"/>
  <c r="H1093" i="1" s="1"/>
  <c r="H1301" i="1"/>
  <c r="H23" i="3"/>
  <c r="C1181" i="1"/>
  <c r="F177" i="5"/>
  <c r="F296" i="5"/>
  <c r="C1300" i="1"/>
  <c r="F536" i="4"/>
  <c r="D535" i="4"/>
  <c r="C530" i="1"/>
  <c r="F262" i="4"/>
  <c r="C258" i="1"/>
  <c r="E141" i="6"/>
  <c r="D1401" i="1"/>
  <c r="I26" i="3"/>
  <c r="E180" i="9"/>
  <c r="B180" i="9" s="1"/>
  <c r="H1539" i="1"/>
  <c r="G1539" i="1"/>
  <c r="I21" i="3"/>
  <c r="D1012" i="1"/>
  <c r="H1628" i="1"/>
  <c r="G1628"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E417" i="4" s="1"/>
  <c r="D412" i="1" s="1"/>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E69" i="5"/>
  <c r="E6" i="5" s="1"/>
  <c r="F647" i="4"/>
  <c r="C641" i="1"/>
  <c r="F629" i="4"/>
  <c r="C623"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H26" i="3"/>
  <c r="D141" i="6"/>
  <c r="F5" i="6"/>
  <c r="C1401" i="1"/>
  <c r="E535" i="4"/>
  <c r="D1431" i="1"/>
  <c r="I27" i="3"/>
  <c r="E315" i="9"/>
  <c r="B315" i="9" s="1"/>
  <c r="I1544" i="1"/>
  <c r="I1562" i="1"/>
  <c r="I1574" i="1"/>
  <c r="F49" i="4"/>
  <c r="C45" i="1"/>
  <c r="H1555" i="1" l="1"/>
  <c r="E24" i="9"/>
  <c r="F360" i="4"/>
  <c r="H1207" i="1"/>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C413" i="1"/>
  <c r="H413" i="1" s="1"/>
  <c r="H1621" i="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301" i="4" s="1"/>
  <c r="F299" i="4"/>
  <c r="G148" i="1"/>
  <c r="H148" i="1"/>
  <c r="H529" i="1"/>
  <c r="G529" i="1"/>
  <c r="H424" i="1"/>
  <c r="G424" i="1"/>
  <c r="E423" i="4"/>
  <c r="H20" i="9" s="1"/>
  <c r="E301" i="4"/>
  <c r="D297" i="1" s="1"/>
  <c r="D295" i="1"/>
  <c r="E300" i="4"/>
  <c r="D296" i="1" s="1"/>
  <c r="H296" i="1" s="1"/>
  <c r="H1012" i="1"/>
  <c r="G1012" i="1"/>
  <c r="G1181" i="1"/>
  <c r="F639" i="4"/>
  <c r="C633" i="1"/>
  <c r="G355" i="1"/>
  <c r="B347" i="9"/>
  <c r="C634" i="1"/>
  <c r="F640" i="4"/>
  <c r="H1537" i="1"/>
  <c r="G1537" i="1"/>
  <c r="G299" i="9"/>
  <c r="F6" i="5"/>
  <c r="C1011" i="1"/>
  <c r="H1074" i="1"/>
  <c r="G1074" i="1"/>
  <c r="C1180" i="1"/>
  <c r="G413" i="1" l="1"/>
  <c r="N3" i="9"/>
  <c r="F300" i="4"/>
  <c r="G412" i="1"/>
  <c r="D424" i="4"/>
  <c r="K3" i="9"/>
  <c r="F643" i="4"/>
  <c r="G417" i="1"/>
  <c r="C297" i="1"/>
  <c r="I24" i="3"/>
  <c r="D1255" i="1"/>
  <c r="E176" i="5"/>
  <c r="G1259" i="1"/>
  <c r="F423" i="4"/>
  <c r="D425" i="4"/>
  <c r="F425" i="4" s="1"/>
  <c r="C418" i="1"/>
  <c r="D644" i="4"/>
  <c r="C638" i="1" s="1"/>
  <c r="H295" i="1"/>
  <c r="G295" i="1"/>
  <c r="G296" i="1"/>
  <c r="E425" i="4"/>
  <c r="D420" i="1" s="1"/>
  <c r="E644" i="4"/>
  <c r="D418" i="1"/>
  <c r="E424" i="4"/>
  <c r="D419" i="1" s="1"/>
  <c r="G1011" i="1"/>
  <c r="H1011" i="1"/>
  <c r="H637" i="1"/>
  <c r="G637" i="1"/>
  <c r="H634" i="1"/>
  <c r="G634" i="1"/>
  <c r="H633" i="1"/>
  <c r="G633" i="1"/>
  <c r="G306" i="9" l="1"/>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H7" i="3"/>
  <c r="F650" i="4"/>
  <c r="G639" i="1"/>
  <c r="F649" i="4"/>
  <c r="H18" i="3"/>
  <c r="H640" i="1"/>
  <c r="H639" i="1"/>
  <c r="I19" i="3"/>
  <c r="D644" i="1"/>
  <c r="G297" i="9"/>
  <c r="E297" i="9" s="1"/>
  <c r="B297" i="9" s="1"/>
  <c r="I18" i="3"/>
  <c r="D643" i="1"/>
  <c r="G643" i="1" s="1"/>
  <c r="E334" i="9" l="1"/>
  <c r="H643" i="1"/>
  <c r="G644" i="1"/>
  <c r="J3" i="9"/>
  <c r="H22" i="9" s="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<sst xmlns="http://schemas.openxmlformats.org/spreadsheetml/2006/main" count="4714" uniqueCount="3651">
  <si>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</si>
  <si>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</si>
  <si>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</si>
  <si>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</si>
  <si>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</si>
  <si>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</si>
  <si>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</si>
  <si>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</si>
  <si>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</si>
  <si>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</si>
  <si>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</si>
  <si>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</si>
  <si>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</si>
  <si>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</si>
  <si>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</si>
  <si>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</si>
  <si>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</si>
  <si>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</si>
  <si>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</si>
  <si>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</si>
  <si>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</si>
  <si>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</si>
  <si>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</si>
  <si>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</si>
  <si>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</si>
  <si>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</si>
  <si>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</si>
  <si>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</si>
  <si>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</si>
  <si>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</si>
  <si>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</si>
  <si>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</si>
  <si>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</si>
  <si>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</si>
  <si>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</si>
  <si>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</si>
  <si>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</si>
  <si>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</si>
  <si>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</si>
  <si>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</si>
  <si>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</si>
  <si>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</si>
  <si>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</si>
  <si>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</si>
  <si>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</si>
  <si>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</si>
  <si>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</si>
  <si>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</si>
  <si>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</si>
  <si>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</si>
  <si>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</si>
  <si>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</si>
  <si>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</si>
  <si>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</si>
  <si>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</si>
  <si>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</si>
  <si>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</si>
  <si>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</si>
  <si>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</si>
  <si>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</si>
  <si>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</si>
  <si>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</si>
  <si>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</si>
  <si>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</si>
  <si>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</si>
  <si>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</si>
  <si>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</si>
  <si>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</si>
  <si>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</si>
  <si>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</si>
  <si>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</si>
  <si>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</si>
  <si>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</si>
  <si>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</si>
  <si>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</si>
  <si>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</si>
  <si>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</si>
  <si>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</si>
  <si>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</si>
  <si>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</si>
  <si>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</si>
  <si>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</si>
  <si>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</si>
  <si>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</si>
  <si>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</si>
  <si>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</si>
  <si>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</si>
  <si>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</si>
  <si>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</si>
  <si>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</si>
  <si>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</si>
  <si>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</si>
  <si>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</si>
  <si>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</si>
  <si>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</si>
  <si>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</si>
  <si>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</si>
  <si>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</si>
  <si>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</si>
  <si>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</si>
  <si>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</si>
  <si>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</si>
  <si>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</si>
  <si>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</si>
  <si>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</si>
  <si>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</si>
  <si>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</si>
  <si>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</si>
  <si>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</si>
  <si>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</si>
  <si>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</si>
  <si>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</si>
  <si>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</si>
  <si>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</si>
  <si>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</si>
  <si>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</si>
  <si>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</si>
  <si>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</si>
  <si>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</si>
  <si>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</si>
  <si>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</si>
  <si>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</si>
  <si>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</si>
  <si>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</si>
  <si>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</si>
  <si>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</si>
  <si>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</si>
  <si>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</si>
  <si>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</si>
  <si>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</si>
  <si>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</si>
  <si>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</si>
  <si>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</si>
  <si>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</si>
  <si>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</si>
  <si>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</si>
  <si>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</si>
  <si>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</si>
  <si>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</si>
  <si>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</si>
  <si>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</si>
  <si>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</si>
  <si>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</si>
  <si>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</si>
  <si>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</si>
  <si>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</si>
  <si>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</si>
  <si>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</si>
  <si>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</si>
  <si>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</si>
  <si>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</si>
  <si>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</si>
  <si>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</si>
  <si>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</si>
  <si>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</si>
  <si>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</si>
  <si>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</si>
  <si>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</si>
  <si>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</si>
  <si>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</si>
  <si>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</si>
  <si>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</si>
  <si>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</si>
  <si>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</si>
  <si>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</si>
  <si>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</si>
  <si>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</si>
  <si>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</si>
  <si>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</si>
  <si>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</si>
  <si>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</si>
  <si>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</si>
  <si>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</si>
  <si>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</si>
  <si>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</si>
  <si>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</si>
  <si>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</si>
  <si>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</si>
  <si>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</si>
  <si>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</si>
  <si>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</si>
  <si>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</si>
  <si>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</si>
  <si>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</si>
  <si>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</si>
  <si>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</si>
  <si>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</si>
  <si>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</si>
  <si>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</si>
  <si>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</si>
  <si>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</si>
  <si>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</si>
  <si>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</si>
  <si>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</si>
  <si>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</si>
  <si>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</si>
  <si>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</si>
  <si>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</si>
  <si>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</si>
  <si>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</si>
  <si>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</si>
  <si>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</si>
  <si>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</si>
  <si>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</si>
  <si>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</si>
  <si>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</si>
  <si>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</si>
  <si>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</si>
  <si>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</si>
  <si>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</si>
  <si>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</si>
  <si>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</si>
  <si>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</si>
  <si>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</si>
  <si>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</si>
  <si>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</si>
  <si>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</si>
  <si>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</si>
  <si>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</si>
  <si>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</si>
  <si>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</si>
  <si>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</si>
  <si>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</si>
  <si>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</si>
  <si>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</si>
  <si>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</si>
  <si>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</si>
  <si>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</si>
  <si>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</si>
  <si>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</si>
  <si>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</si>
  <si>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</si>
  <si>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</si>
  <si>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</si>
  <si>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</si>
  <si>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</si>
  <si>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</si>
  <si>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</si>
  <si>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</si>
  <si>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</si>
  <si>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</si>
  <si>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</si>
  <si>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</si>
  <si>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</si>
  <si>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</si>
  <si>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</si>
  <si>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</si>
  <si>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</si>
  <si>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</si>
  <si>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</si>
  <si>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</si>
  <si>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</si>
  <si>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</si>
  <si>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</si>
  <si>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</si>
  <si>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</si>
  <si>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</si>
  <si>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</si>
  <si>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</si>
  <si>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</si>
  <si>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</si>
  <si>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</si>
  <si>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</si>
  <si>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</si>
  <si>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</si>
  <si>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</si>
  <si>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</si>
  <si>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</si>
  <si>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</si>
  <si>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</si>
  <si>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</si>
  <si>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</si>
  <si>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</si>
  <si>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</si>
  <si>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</si>
  <si>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</si>
  <si>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</si>
  <si>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</si>
  <si>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</si>
  <si>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</si>
  <si>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</si>
  <si>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</si>
  <si>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</si>
  <si>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</si>
  <si>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</si>
  <si>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</si>
  <si>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</si>
  <si>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</si>
  <si>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</si>
  <si>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</si>
  <si>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</si>
  <si>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</si>
  <si>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</si>
  <si>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</si>
  <si>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</si>
  <si>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</si>
  <si>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</si>
  <si>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</si>
  <si>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</si>
  <si>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</si>
  <si>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</si>
  <si>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</si>
  <si>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</si>
  <si>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</si>
  <si>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</si>
  <si>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</si>
  <si>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</si>
  <si>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</si>
  <si>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</si>
  <si>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</si>
  <si>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</si>
  <si>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</si>
  <si>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</si>
  <si>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</si>
  <si>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</si>
  <si>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</si>
  <si>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</si>
  <si>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</si>
  <si>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</si>
  <si>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</si>
  <si>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</si>
  <si>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</si>
  <si>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</si>
  <si>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</si>
  <si>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</si>
  <si>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</si>
  <si>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</si>
  <si>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</si>
  <si>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</si>
  <si>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</si>
  <si>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</si>
  <si>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</si>
  <si>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</si>
  <si>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</si>
  <si>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</si>
  <si>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</si>
  <si>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</si>
  <si>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</si>
  <si>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</si>
  <si>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</si>
  <si>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</si>
  <si>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</si>
  <si>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</si>
  <si>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</si>
  <si>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</si>
  <si>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</si>
  <si>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</si>
  <si>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</si>
  <si>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</si>
  <si>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</si>
  <si>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</si>
  <si>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</si>
  <si>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</si>
  <si>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</si>
  <si>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</si>
  <si>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</si>
  <si>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</si>
  <si>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</si>
  <si>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</si>
  <si>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</si>
  <si>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</si>
  <si>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</si>
  <si>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</si>
  <si>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</si>
  <si>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</si>
  <si>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</si>
  <si>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</si>
  <si>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</si>
  <si>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</si>
  <si>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</si>
  <si>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</si>
  <si>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</si>
  <si>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</si>
  <si>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</si>
  <si>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</si>
  <si>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</si>
  <si>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</si>
  <si>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</si>
  <si>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</si>
  <si>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</si>
  <si>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</si>
  <si>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</si>
  <si>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</si>
  <si>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</si>
  <si>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</si>
  <si>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</si>
  <si>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</si>
  <si>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</si>
  <si>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</si>
  <si>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</si>
  <si>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</si>
  <si>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</si>
  <si>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</si>
  <si>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</si>
  <si>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</si>
  <si>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</si>
  <si>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</si>
  <si>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</si>
  <si>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</si>
  <si>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</si>
  <si>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</si>
  <si>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</si>
  <si>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</si>
  <si>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</si>
  <si>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</si>
  <si>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</si>
  <si>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</si>
  <si>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</si>
  <si>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</si>
  <si>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</si>
  <si>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</si>
  <si>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</si>
  <si>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</si>
  <si>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</si>
  <si>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</si>
  <si>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</si>
  <si>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</si>
  <si>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</si>
  <si>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</si>
  <si>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</si>
  <si>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</si>
  <si>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</si>
  <si>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</si>
  <si>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</si>
  <si>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</si>
  <si>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</si>
  <si>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</si>
  <si>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</si>
  <si>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</si>
  <si>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</si>
  <si>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</si>
  <si>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</si>
  <si>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</si>
  <si>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</si>
  <si>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</si>
  <si>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</si>
  <si>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</si>
  <si>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</si>
  <si>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</si>
  <si>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</si>
  <si>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</si>
  <si>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</si>
  <si>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</si>
  <si>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</si>
  <si>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</si>
  <si>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</si>
  <si>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</si>
  <si>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</si>
  <si>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</si>
  <si>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</si>
  <si>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</si>
  <si>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</si>
  <si>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</si>
  <si>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</si>
  <si>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</si>
  <si>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</si>
  <si>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</si>
  <si>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</si>
  <si>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</si>
  <si>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</si>
  <si>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</si>
  <si>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</si>
  <si>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</si>
  <si>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</si>
  <si>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</si>
  <si>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</si>
  <si>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</si>
  <si>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</si>
  <si>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</si>
  <si>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</si>
  <si>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</si>
  <si>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</si>
  <si>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</si>
  <si>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</si>
  <si>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</si>
  <si>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</si>
  <si>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</si>
  <si>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</si>
  <si>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</si>
  <si>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</si>
  <si>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</si>
  <si>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</si>
  <si>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</si>
  <si>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</si>
  <si>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</si>
  <si>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</si>
  <si>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</si>
  <si>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</si>
  <si>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</si>
  <si>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</si>
  <si>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</si>
  <si>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</si>
  <si>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</si>
  <si>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</si>
  <si>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</si>
  <si>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</si>
  <si>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</si>
  <si>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</si>
  <si>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</si>
  <si>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</si>
  <si>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</si>
  <si>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</si>
  <si>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</si>
  <si>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</si>
  <si>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</si>
  <si>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</si>
  <si>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</si>
  <si>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</si>
  <si>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</si>
  <si>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</si>
  <si>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</si>
  <si>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</si>
  <si>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</si>
  <si>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</si>
  <si>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</si>
  <si>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</si>
  <si>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</si>
  <si>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</si>
  <si>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</si>
  <si>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</si>
  <si>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</si>
  <si>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</si>
  <si>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</si>
  <si>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</si>
  <si>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</si>
  <si>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</si>
  <si>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</si>
  <si>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</si>
  <si>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</si>
  <si>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</si>
  <si>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</si>
  <si>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</si>
  <si>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</si>
  <si>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</si>
  <si>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</si>
  <si>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</si>
  <si>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</si>
  <si>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</si>
  <si>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</si>
  <si>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</si>
  <si>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</si>
  <si>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</si>
  <si>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</si>
  <si>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</si>
  <si>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</si>
  <si>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</si>
  <si>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</si>
  <si>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</si>
  <si>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</si>
  <si>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</si>
  <si>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</si>
  <si>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</si>
  <si>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</si>
  <si>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</si>
  <si>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</si>
  <si>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</si>
  <si>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</si>
  <si>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</si>
  <si>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</si>
  <si>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</si>
  <si>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</si>
  <si>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</si>
  <si>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</si>
  <si>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</si>
  <si>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</si>
  <si>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</si>
  <si>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</si>
  <si>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</si>
  <si>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</si>
  <si>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</si>
  <si>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</si>
  <si>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</si>
  <si>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</si>
  <si>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</si>
  <si>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</si>
  <si>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</si>
  <si>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</si>
  <si>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</si>
  <si>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</si>
  <si>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</si>
  <si>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</si>
  <si>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</si>
  <si>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</si>
  <si>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</si>
  <si>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</si>
  <si>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</si>
  <si>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</si>
  <si>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</si>
  <si>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</si>
  <si>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</si>
  <si>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</si>
  <si>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</si>
  <si>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</si>
  <si>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</si>
  <si>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</si>
  <si>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</si>
  <si>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</si>
  <si>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</si>
  <si>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</si>
  <si>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</si>
  <si>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</si>
  <si>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</si>
  <si>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</si>
  <si>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</si>
  <si>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</si>
  <si>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</si>
  <si>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</si>
  <si>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</si>
  <si>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</si>
  <si>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</si>
  <si>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</si>
  <si>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</si>
  <si>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</si>
  <si>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</si>
  <si>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</si>
  <si>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</si>
  <si>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</si>
  <si>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</si>
  <si>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</si>
  <si>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</si>
  <si>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</si>
  <si>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</si>
  <si>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</si>
  <si>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</si>
  <si>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</si>
  <si>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</si>
  <si>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</si>
  <si>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</si>
  <si>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</si>
  <si>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</si>
  <si>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</si>
  <si>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</si>
  <si>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</si>
  <si>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</si>
  <si>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</si>
  <si>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</si>
  <si>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</si>
  <si>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</si>
  <si>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</si>
  <si>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</si>
  <si>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</si>
  <si>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</si>
  <si>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</si>
  <si>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</si>
  <si>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</si>
  <si>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</si>
  <si>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</si>
  <si>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</si>
  <si>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</si>
  <si>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</si>
  <si>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</si>
  <si>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</si>
  <si>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</si>
  <si>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</si>
  <si>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</si>
  <si>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</si>
  <si>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</si>
  <si>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</si>
  <si>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</si>
  <si>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</si>
  <si>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</si>
  <si>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</si>
  <si>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</si>
  <si>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</si>
  <si>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</si>
  <si>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</si>
  <si>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</si>
  <si>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</si>
  <si>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</si>
  <si>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</si>
  <si>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</si>
  <si>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</si>
  <si>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</si>
  <si>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</si>
  <si>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</si>
  <si>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</si>
  <si>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</si>
  <si>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</si>
  <si>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</si>
  <si>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</si>
  <si>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</si>
  <si>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</si>
  <si>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</si>
  <si>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</si>
  <si>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</si>
  <si>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</si>
  <si>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</si>
  <si>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</si>
  <si>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</si>
  <si>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</si>
  <si>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</si>
  <si>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</si>
  <si>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</si>
  <si>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</si>
  <si>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</si>
  <si>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</si>
  <si>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</si>
  <si>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</si>
  <si>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</si>
  <si>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</si>
  <si>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</si>
  <si>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</si>
  <si>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</si>
  <si>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</si>
  <si>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</si>
  <si>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</si>
  <si>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</si>
  <si>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</si>
  <si>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</si>
  <si>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</si>
  <si>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</si>
  <si>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</si>
  <si>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</si>
  <si>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</si>
  <si>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</si>
  <si>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</si>
  <si>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</si>
  <si>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</si>
  <si>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</si>
  <si>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</si>
  <si>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</si>
  <si>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</si>
  <si>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</si>
  <si>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</si>
  <si>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</si>
  <si>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</si>
  <si>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</si>
  <si>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</si>
  <si>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</si>
  <si>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</si>
  <si>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</si>
  <si>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</si>
  <si>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</si>
  <si>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</si>
  <si>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</si>
  <si>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</si>
  <si>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</si>
  <si>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</si>
  <si>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</si>
  <si>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</si>
  <si>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</si>
  <si>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</si>
  <si>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</si>
  <si>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</si>
  <si>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</si>
  <si>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</si>
  <si>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</si>
  <si>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</si>
  <si>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</si>
  <si>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</si>
  <si>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</si>
  <si>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</si>
  <si>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</si>
  <si>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</si>
  <si>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</si>
  <si>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</si>
  <si>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</si>
  <si>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</si>
  <si>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</si>
  <si>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</si>
  <si>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</si>
  <si>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</si>
  <si>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</si>
  <si>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</si>
  <si>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</si>
  <si>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</si>
  <si>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</si>
  <si>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</si>
  <si>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</si>
  <si>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</si>
  <si>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</si>
  <si>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</si>
  <si>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</si>
  <si>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</si>
  <si>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</si>
  <si>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</si>
  <si>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</si>
  <si>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</si>
  <si>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</si>
  <si>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</si>
  <si>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</si>
  <si>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</si>
  <si>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</si>
  <si>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</si>
  <si>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</si>
  <si>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</si>
  <si>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</si>
  <si>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</si>
  <si>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</si>
  <si>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</si>
  <si>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</si>
  <si>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</si>
  <si>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</si>
  <si>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</si>
  <si>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</si>
  <si>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</si>
  <si>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</si>
  <si>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</si>
  <si>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</si>
  <si>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</si>
  <si>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</si>
  <si>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</si>
  <si>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</si>
  <si>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</si>
  <si>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</si>
  <si>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</si>
  <si>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</si>
  <si>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</si>
  <si>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</si>
  <si>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</si>
  <si>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</si>
  <si>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</si>
  <si>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</si>
  <si>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</si>
  <si>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</si>
  <si>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</si>
  <si>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</si>
  <si>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</si>
  <si>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</si>
  <si>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</si>
  <si>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</si>
  <si>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</si>
  <si>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</si>
  <si>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</si>
  <si>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</si>
  <si>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</si>
  <si>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</si>
  <si>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</si>
  <si>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</si>
  <si>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</si>
  <si>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</si>
  <si>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</si>
  <si>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</si>
  <si>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</si>
  <si>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</si>
  <si>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</si>
  <si>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</si>
  <si>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</si>
  <si>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</si>
  <si>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</si>
  <si>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</si>
  <si>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</si>
  <si>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</si>
  <si>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</si>
  <si>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</si>
  <si>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</si>
  <si>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</si>
  <si>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</si>
  <si>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</si>
  <si>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</si>
  <si>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</si>
  <si>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</si>
  <si>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</si>
  <si>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</si>
  <si>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</si>
  <si>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</si>
  <si>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</si>
  <si>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</si>
  <si>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</si>
  <si>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</si>
  <si>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</si>
  <si>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</si>
  <si>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</si>
  <si>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</si>
  <si>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</si>
  <si>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</si>
  <si>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</si>
  <si>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</si>
  <si>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</si>
  <si>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</si>
  <si>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</si>
  <si>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</si>
  <si>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</si>
  <si>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</si>
  <si>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</si>
  <si>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</si>
  <si>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</si>
  <si>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</si>
  <si>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</si>
  <si>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</si>
  <si>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</si>
  <si>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</si>
  <si>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</si>
  <si>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</si>
  <si>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</si>
  <si>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</si>
  <si>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</si>
  <si>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</si>
  <si>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</si>
  <si>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</si>
  <si>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</si>
  <si>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</si>
  <si>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</si>
  <si>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</si>
  <si>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</si>
  <si>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</si>
  <si>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</si>
  <si>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</si>
  <si>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</si>
  <si>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</si>
  <si>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</si>
  <si>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</si>
  <si>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</si>
  <si>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</si>
  <si>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</si>
  <si>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</si>
  <si>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</si>
  <si>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</si>
  <si>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</si>
  <si>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</si>
  <si>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</si>
  <si>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</si>
  <si>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</si>
  <si>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</si>
  <si>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</si>
  <si>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</si>
  <si>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</si>
  <si>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</si>
  <si>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</si>
  <si>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</si>
  <si>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</si>
  <si>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</si>
  <si>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</si>
  <si>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</si>
  <si>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</si>
  <si>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</si>
  <si>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</si>
  <si>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</si>
  <si>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</si>
  <si>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</si>
  <si>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</si>
  <si>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</si>
  <si>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</si>
  <si>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</si>
  <si>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</si>
  <si>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</si>
  <si>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</si>
  <si>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</si>
  <si>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</si>
  <si>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</si>
  <si>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</si>
  <si>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</si>
  <si>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</si>
  <si>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</si>
  <si>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</si>
  <si>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</si>
  <si>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</si>
  <si>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</si>
  <si>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</si>
  <si>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</si>
  <si>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</si>
  <si>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</si>
  <si>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</si>
  <si>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</si>
  <si>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</si>
  <si>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</si>
  <si>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</si>
  <si>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</si>
  <si>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</si>
  <si>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</si>
  <si>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</si>
  <si>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</si>
  <si>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</si>
  <si>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</si>
  <si>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</si>
  <si>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</si>
  <si>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</si>
  <si>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</si>
  <si>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</si>
  <si>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</si>
  <si>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</si>
  <si>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</si>
  <si>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</si>
  <si>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</si>
  <si>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</si>
  <si>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</si>
  <si>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</si>
  <si>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</si>
  <si>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</si>
  <si>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</si>
  <si>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</si>
  <si>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</si>
  <si>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</si>
  <si>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</si>
  <si>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</si>
  <si>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</si>
  <si>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</si>
  <si>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</si>
  <si>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</si>
  <si>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</si>
  <si>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</si>
  <si>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</si>
  <si>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</si>
  <si>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</si>
  <si>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</si>
  <si>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</si>
  <si>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</si>
  <si>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</si>
  <si>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</si>
  <si>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</si>
  <si>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</si>
  <si>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</si>
  <si>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</si>
  <si>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</si>
  <si>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</si>
  <si>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</si>
  <si>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</si>
  <si>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</si>
  <si>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</si>
  <si>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</si>
  <si>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</si>
  <si>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</si>
  <si>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</si>
  <si>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</si>
  <si>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</si>
  <si>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</si>
  <si>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</si>
  <si>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</si>
  <si>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</si>
  <si>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</si>
  <si>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</si>
  <si>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</si>
  <si>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</si>
  <si>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</si>
  <si>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</si>
  <si>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</si>
  <si>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</si>
  <si>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</si>
  <si>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</si>
  <si>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</si>
  <si>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</si>
  <si>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</si>
  <si>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</si>
  <si>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</si>
  <si>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</si>
  <si>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</si>
  <si>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</si>
  <si>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</si>
  <si>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</si>
  <si>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</si>
  <si>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</si>
  <si>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</si>
  <si>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</si>
  <si>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</si>
  <si>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</si>
  <si>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</si>
  <si>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</si>
  <si>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</si>
  <si>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</si>
  <si>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</si>
  <si>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</si>
  <si>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</si>
  <si>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</si>
  <si>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</si>
  <si>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</si>
  <si>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</si>
  <si>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</si>
  <si>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</si>
  <si>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</si>
  <si>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</si>
  <si>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</si>
  <si>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</si>
  <si>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</si>
  <si>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</si>
  <si>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</si>
  <si>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</si>
  <si>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</si>
  <si>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</si>
  <si>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</si>
  <si>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</si>
  <si>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</si>
  <si>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</si>
  <si>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</si>
  <si>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</si>
  <si>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</si>
  <si>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</si>
  <si>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</si>
  <si>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</si>
  <si>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</si>
  <si>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</si>
  <si>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</si>
  <si>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</si>
  <si>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</si>
  <si>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</si>
  <si>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</si>
  <si>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</si>
  <si>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</si>
  <si>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</si>
  <si>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</si>
  <si>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</si>
  <si>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</si>
  <si>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</si>
  <si>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</si>
  <si>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</si>
  <si>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</si>
  <si>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</si>
  <si>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</si>
  <si>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</si>
  <si>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</si>
  <si>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</si>
  <si>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</si>
  <si>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</si>
  <si>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</si>
  <si>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</si>
  <si>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</si>
  <si>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</si>
  <si>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</si>
  <si>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</si>
  <si>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</si>
  <si>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</si>
  <si>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</si>
  <si>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</si>
  <si>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</si>
  <si>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</si>
  <si>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</si>
  <si>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</si>
  <si>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</si>
  <si>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</si>
  <si>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</si>
  <si>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</si>
  <si>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</si>
  <si>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</si>
  <si>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</si>
  <si>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</si>
  <si>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</si>
  <si>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</si>
  <si>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</si>
  <si>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</si>
  <si>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</si>
  <si>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</si>
  <si>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</si>
  <si>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</si>
  <si>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</si>
  <si>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</si>
  <si>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</si>
  <si>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</si>
  <si>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</si>
  <si>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</si>
  <si>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</si>
  <si>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</si>
  <si>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</si>
  <si>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</si>
  <si>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</si>
  <si>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</si>
  <si>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</si>
  <si>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</si>
  <si>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</si>
  <si>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</si>
  <si>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</si>
  <si>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</si>
  <si>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</si>
  <si>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</si>
  <si>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</si>
  <si>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</si>
  <si>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</si>
  <si>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</si>
  <si>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</si>
  <si>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</si>
  <si>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</si>
  <si>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</si>
  <si>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</si>
  <si>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</si>
  <si>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</si>
  <si>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</si>
  <si>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</si>
  <si>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</si>
  <si>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</si>
  <si>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</si>
  <si>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</si>
  <si>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</si>
  <si>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</si>
  <si>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</si>
  <si>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</si>
  <si>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</si>
  <si>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</si>
  <si>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</si>
  <si>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</si>
  <si>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</si>
  <si>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</si>
  <si>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</si>
  <si>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</si>
  <si>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</si>
  <si>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</si>
  <si>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</si>
  <si>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</si>
  <si>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</si>
  <si>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</si>
  <si>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</si>
  <si>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</si>
  <si>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</si>
  <si>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</si>
  <si>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</si>
  <si>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</si>
  <si>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</si>
  <si>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</si>
  <si>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</si>
  <si>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</si>
  <si>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</si>
  <si>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</si>
  <si>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</si>
  <si>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</si>
  <si>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</si>
  <si>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</si>
  <si>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</si>
  <si>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</si>
  <si>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</si>
  <si>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</si>
  <si>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</si>
  <si>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</si>
  <si>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</si>
  <si>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</si>
  <si>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</si>
  <si>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</si>
  <si>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</si>
  <si>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</si>
  <si>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</si>
  <si>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</si>
  <si>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</si>
  <si>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</si>
  <si>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</si>
  <si>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</si>
  <si>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</si>
  <si>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</si>
  <si>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</si>
  <si>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</si>
  <si>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</si>
  <si>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</si>
  <si>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</si>
  <si>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</si>
  <si>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</si>
  <si>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</si>
  <si>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</si>
  <si>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</si>
  <si>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</si>
  <si>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</si>
  <si>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</si>
  <si>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</si>
  <si>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</si>
  <si>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</si>
  <si>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</si>
  <si>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</si>
  <si>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</si>
  <si>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</si>
  <si>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</si>
  <si>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</si>
  <si>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</si>
  <si>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</si>
  <si>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</si>
  <si>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</si>
  <si>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</si>
  <si>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</si>
  <si>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</si>
  <si>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</si>
  <si>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</si>
  <si>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</si>
  <si>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</si>
  <si>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</si>
  <si>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</si>
  <si>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</si>
  <si>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</si>
  <si>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</si>
  <si>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</si>
  <si>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</si>
  <si>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</si>
  <si>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</si>
  <si>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</si>
  <si>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</si>
  <si>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</si>
  <si>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</si>
  <si>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</si>
  <si>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</si>
  <si>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</si>
  <si>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</si>
  <si>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</si>
  <si>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</si>
  <si>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</si>
  <si>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</si>
  <si>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</si>
  <si>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</si>
  <si>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</si>
  <si>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</si>
  <si>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</si>
  <si>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</si>
  <si>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</si>
  <si>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</si>
  <si>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</si>
  <si>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</si>
  <si>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</si>
  <si>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</si>
  <si>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</si>
  <si>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</si>
  <si>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</si>
  <si>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</si>
  <si>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</si>
  <si>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</si>
  <si>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</si>
  <si>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</si>
  <si>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</si>
  <si>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</si>
  <si>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</si>
  <si>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</si>
  <si>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</si>
  <si>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</si>
  <si>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</si>
  <si>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</si>
  <si>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</si>
  <si>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</si>
  <si>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</si>
  <si>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</si>
  <si>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</si>
  <si>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</si>
  <si>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</si>
  <si>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</si>
  <si>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</si>
  <si>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</si>
  <si>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</si>
  <si>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</si>
  <si>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</si>
  <si>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</si>
  <si>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</si>
  <si>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</si>
  <si>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</si>
  <si>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</si>
  <si>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</si>
  <si>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</si>
  <si>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</si>
  <si>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</si>
  <si>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</si>
  <si>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</si>
  <si>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</si>
  <si>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</si>
  <si>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</si>
  <si>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</si>
  <si>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</si>
  <si>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</si>
  <si>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</si>
  <si>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</si>
  <si>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</si>
  <si>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</si>
  <si>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</si>
  <si>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</si>
  <si>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</si>
  <si>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</si>
  <si>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</si>
  <si>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</si>
  <si>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</si>
  <si>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</si>
  <si>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</si>
  <si>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</si>
  <si>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</si>
  <si>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</si>
  <si>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</si>
  <si>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</si>
  <si>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</si>
  <si>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</si>
  <si>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</si>
  <si>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</si>
  <si>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</si>
  <si>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</si>
  <si>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</si>
  <si>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</si>
  <si>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</si>
  <si>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</si>
  <si>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</si>
  <si>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</si>
  <si>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</si>
  <si>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</si>
  <si>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</si>
  <si>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</si>
  <si>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</si>
  <si>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</si>
  <si>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</si>
  <si>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</si>
  <si>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</si>
  <si>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</si>
  <si>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</si>
  <si>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</si>
  <si>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</si>
  <si>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</si>
  <si>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</si>
  <si>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</si>
  <si>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</si>
  <si>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</si>
  <si>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</si>
  <si>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</si>
  <si>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</si>
  <si>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</si>
  <si>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</si>
  <si>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</si>
  <si>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</si>
  <si>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</si>
  <si>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</si>
  <si>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</si>
  <si>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</si>
  <si>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</si>
  <si>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</si>
  <si>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</si>
  <si>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</si>
  <si>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</si>
  <si>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</si>
  <si>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</si>
  <si>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</si>
  <si>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</si>
  <si>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</si>
  <si>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</si>
  <si>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</si>
  <si>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</si>
  <si>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</si>
  <si>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</si>
  <si>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</si>
  <si>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</si>
  <si>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</si>
  <si>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</si>
  <si>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</si>
  <si>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</si>
  <si>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</si>
  <si>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</si>
  <si>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</si>
  <si>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</si>
  <si>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</si>
  <si>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</si>
  <si>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</si>
  <si>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</si>
  <si>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</si>
  <si>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</si>
  <si>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</si>
  <si>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</si>
  <si>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</si>
  <si>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</si>
  <si>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</si>
  <si>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</si>
  <si>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</si>
  <si>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</si>
  <si>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</si>
  <si>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</si>
  <si>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</si>
  <si>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</si>
  <si>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</si>
  <si>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</si>
  <si>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</si>
  <si>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</si>
  <si>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</si>
  <si>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</si>
  <si>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</si>
  <si>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</si>
  <si>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</si>
  <si>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</si>
  <si>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</si>
  <si>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</si>
  <si>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</si>
  <si>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</si>
  <si>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</si>
  <si>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</si>
  <si>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</si>
  <si>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</si>
  <si>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</si>
  <si>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</si>
  <si>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</si>
  <si>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</si>
  <si>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</si>
  <si>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</si>
  <si>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</si>
  <si>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</si>
  <si>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</si>
  <si>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</si>
  <si>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</si>
  <si>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</si>
  <si>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</si>
  <si>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</si>
  <si>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</si>
  <si>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</si>
  <si>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</si>
  <si>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</si>
  <si>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</si>
  <si>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</si>
  <si>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</si>
  <si>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</si>
  <si>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</si>
  <si>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</si>
  <si>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</si>
  <si>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</si>
  <si>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</si>
  <si>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</si>
  <si>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</si>
  <si>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</si>
  <si>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</si>
  <si>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</si>
  <si>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</si>
  <si>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</si>
  <si>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</si>
  <si>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</si>
  <si>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</si>
  <si>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</si>
  <si>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</si>
  <si>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</si>
  <si>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</si>
  <si>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</si>
  <si>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</si>
  <si>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</si>
  <si>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</si>
  <si>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</si>
  <si>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</si>
  <si>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</si>
  <si>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</si>
  <si>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</si>
  <si>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</si>
  <si>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</si>
  <si>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</si>
  <si>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</si>
  <si>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</si>
  <si>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</si>
  <si>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</si>
  <si>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</si>
  <si>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</si>
  <si>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</si>
  <si>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</si>
  <si>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</si>
  <si>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</si>
  <si>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</si>
  <si>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</si>
  <si>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</si>
  <si>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</si>
  <si>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</si>
  <si>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</si>
  <si>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</si>
  <si>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</si>
  <si>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</si>
  <si>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</si>
  <si>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</si>
  <si>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</si>
  <si>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</si>
  <si>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</si>
  <si>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</si>
  <si>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</si>
  <si>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</si>
  <si>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</si>
  <si>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</si>
  <si>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</si>
  <si>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</si>
  <si>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</si>
  <si>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</si>
  <si>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</si>
  <si>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</si>
  <si>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</si>
  <si>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</si>
  <si>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</si>
  <si>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</si>
  <si>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</si>
  <si>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</si>
  <si>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</si>
  <si>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</si>
  <si>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</si>
  <si>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</si>
  <si>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</si>
  <si>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</si>
  <si>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</si>
  <si>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</si>
  <si>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</si>
  <si>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</si>
  <si>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</si>
  <si>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</si>
  <si>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</si>
  <si>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</si>
  <si>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</si>
  <si>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</si>
  <si>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</si>
  <si>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</si>
  <si>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</si>
  <si>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</si>
  <si>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</si>
  <si>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</si>
  <si>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</si>
  <si>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</si>
  <si>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</si>
  <si>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</si>
  <si>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</si>
  <si>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</si>
  <si>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</si>
  <si>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</si>
  <si>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</si>
  <si>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</si>
  <si>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</si>
  <si>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</si>
  <si>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</si>
  <si>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</si>
  <si>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</si>
  <si>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</si>
  <si>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</si>
  <si>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</si>
  <si>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</si>
  <si>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</si>
  <si>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</si>
  <si>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</si>
  <si>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</si>
  <si>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</si>
  <si>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</si>
  <si>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</si>
  <si>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</si>
  <si>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</si>
  <si>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</si>
  <si>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</si>
  <si>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</si>
  <si>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</si>
  <si>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</si>
  <si>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</si>
  <si>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</si>
  <si>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</si>
  <si>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</si>
  <si>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</si>
  <si>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</si>
  <si>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</si>
  <si>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</si>
  <si>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</si>
  <si>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</si>
  <si>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</si>
  <si>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</si>
  <si>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</si>
  <si>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</si>
  <si>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</si>
  <si>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</si>
  <si>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</si>
  <si>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</si>
  <si>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</si>
  <si>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</si>
  <si>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</si>
  <si>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</si>
  <si>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</si>
  <si>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</si>
  <si>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</si>
  <si>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</si>
  <si>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</si>
  <si>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</si>
  <si>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</si>
  <si>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</si>
  <si>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</si>
  <si>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</si>
  <si>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</si>
  <si>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</si>
  <si>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</si>
  <si>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</si>
  <si>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</si>
  <si>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</si>
  <si>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</si>
  <si>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</si>
  <si>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</si>
  <si>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</si>
  <si>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</si>
  <si>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</si>
  <si>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</si>
  <si>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</si>
  <si>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</si>
  <si>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</si>
  <si>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</si>
  <si>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</si>
  <si>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</si>
  <si>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</si>
  <si>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</si>
  <si>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</si>
  <si>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</si>
  <si>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</si>
  <si>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</si>
  <si>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</si>
  <si>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</si>
  <si>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</si>
  <si>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</si>
  <si>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</si>
  <si>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</si>
  <si>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</si>
  <si>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</si>
  <si>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</si>
  <si>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</si>
  <si>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</si>
  <si>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</si>
  <si>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</si>
  <si>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</si>
  <si>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</si>
  <si>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</si>
  <si>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</si>
  <si>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</si>
  <si>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</si>
  <si>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</si>
  <si>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</si>
  <si>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</si>
  <si>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</si>
  <si>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</si>
  <si>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</si>
  <si>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</si>
  <si>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</si>
  <si>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</si>
  <si>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</si>
  <si>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</si>
  <si>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</si>
  <si>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</si>
  <si>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</si>
  <si>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</si>
  <si>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</si>
  <si>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</si>
  <si>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</si>
  <si>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</si>
  <si>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</si>
  <si>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</si>
  <si>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</si>
  <si>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</si>
  <si>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</si>
  <si>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</si>
  <si>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</si>
  <si>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</si>
  <si>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</si>
  <si>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</si>
  <si>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</si>
  <si>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</si>
  <si>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</si>
  <si>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</si>
  <si>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</si>
  <si>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</si>
  <si>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</si>
  <si>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</si>
  <si>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</si>
  <si>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</si>
  <si>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</si>
  <si>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</si>
  <si>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</si>
  <si>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</si>
  <si>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</si>
  <si>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</si>
  <si>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</si>
  <si>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</si>
  <si>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</si>
  <si>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</si>
  <si>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</si>
  <si>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</si>
  <si>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</si>
  <si>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</si>
  <si>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</si>
  <si>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</si>
  <si>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</si>
  <si>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</si>
  <si>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</si>
  <si>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</si>
  <si>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</si>
  <si>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</si>
  <si>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</si>
  <si>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</si>
  <si>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</si>
  <si>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</si>
  <si>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</si>
  <si>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</si>
  <si>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</si>
  <si>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</si>
  <si>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</si>
  <si>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</si>
  <si>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</si>
  <si>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</si>
  <si>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</si>
  <si>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</si>
  <si>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</si>
  <si>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</si>
  <si>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</si>
  <si>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</si>
  <si>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</si>
  <si>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</si>
  <si>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</si>
  <si>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</si>
  <si>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</si>
  <si>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</si>
  <si>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</si>
  <si>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</si>
  <si>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</si>
  <si>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</si>
  <si>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</si>
  <si>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</si>
  <si>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</si>
  <si>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</si>
  <si>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</si>
  <si>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</si>
  <si>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</si>
  <si>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</si>
  <si>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</si>
  <si>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</si>
  <si>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</si>
  <si>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</si>
  <si>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</si>
  <si>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</si>
  <si>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</si>
  <si>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</si>
  <si>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</si>
  <si>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</si>
  <si>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</si>
  <si>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</si>
  <si>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</si>
  <si>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</si>
  <si>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</si>
  <si>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</si>
  <si>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</si>
  <si>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</si>
  <si>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</si>
  <si>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</si>
  <si>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</si>
  <si>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</si>
  <si>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</si>
  <si>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</si>
  <si>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</si>
  <si>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</si>
  <si>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</si>
  <si>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</si>
  <si>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</si>
  <si>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</si>
  <si>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</si>
  <si>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</si>
  <si>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</si>
  <si>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</si>
  <si>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</si>
  <si>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</si>
  <si>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</si>
  <si>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</si>
  <si>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</si>
  <si>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</si>
  <si>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</si>
  <si>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</si>
  <si>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</si>
  <si>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</si>
  <si>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</si>
  <si>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</si>
  <si>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</si>
  <si>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</si>
  <si>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</si>
  <si>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</si>
  <si>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</si>
  <si>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</si>
  <si>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</si>
  <si>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</si>
  <si>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</si>
  <si>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</si>
  <si>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</si>
  <si>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</si>
  <si>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</si>
  <si>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</si>
  <si>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</si>
  <si>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</si>
  <si>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</si>
  <si>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</si>
  <si>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</si>
  <si>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</si>
  <si>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</si>
  <si>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</si>
  <si>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</si>
  <si>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</si>
  <si>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</si>
  <si>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</si>
  <si>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</si>
  <si>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</si>
  <si>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</si>
  <si>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</si>
  <si>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</si>
  <si>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</si>
  <si>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</si>
  <si>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</si>
  <si>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</si>
  <si>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</si>
  <si>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</si>
  <si>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</si>
  <si>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</si>
  <si>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</si>
  <si>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</si>
  <si>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</si>
  <si>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</si>
  <si>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</si>
  <si>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</si>
  <si>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</si>
  <si>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</si>
  <si>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</si>
  <si>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</si>
  <si>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</si>
  <si>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</si>
  <si>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</si>
  <si>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</si>
  <si>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</si>
  <si>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</si>
  <si>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</si>
  <si>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</si>
  <si>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</si>
  <si>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</si>
  <si>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</si>
  <si>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</si>
  <si>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</si>
  <si>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</si>
  <si>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</si>
  <si>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</si>
  <si>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</si>
  <si>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</si>
  <si>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</si>
  <si>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</si>
  <si>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</si>
  <si>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</si>
  <si>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</si>
  <si>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</si>
  <si>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</si>
  <si>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</si>
  <si>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</si>
  <si>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</si>
  <si>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</si>
  <si>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</si>
  <si>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</si>
  <si>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</si>
  <si>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</si>
  <si>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</si>
  <si>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</si>
  <si>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</si>
  <si>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</si>
  <si>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</si>
  <si>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</si>
  <si>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</si>
  <si>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</si>
  <si>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</si>
  <si>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</si>
  <si>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</si>
  <si>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</si>
  <si>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</si>
  <si>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</si>
  <si>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</si>
  <si>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</si>
  <si>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</si>
  <si>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</si>
  <si>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</si>
  <si>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</si>
  <si>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</si>
  <si>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</si>
  <si>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</si>
  <si>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</si>
  <si>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</si>
  <si>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</si>
  <si>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</si>
  <si>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</si>
  <si>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</si>
  <si>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</si>
  <si>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</si>
  <si>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</si>
  <si>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</si>
  <si>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</si>
  <si>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</si>
  <si>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</si>
  <si>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</si>
  <si>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</si>
  <si>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</si>
  <si>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</si>
  <si>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</si>
  <si>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</si>
  <si>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</si>
  <si>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</si>
  <si>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</si>
  <si>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</si>
  <si>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</si>
  <si>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</si>
  <si>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</si>
  <si>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</si>
  <si>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</si>
  <si>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</si>
  <si>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</si>
  <si>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</si>
  <si>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</si>
  <si>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</si>
  <si>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</si>
  <si>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</si>
  <si>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</si>
  <si>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</si>
  <si>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</si>
  <si>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</si>
  <si>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</si>
  <si>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</si>
  <si>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</si>
  <si>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</si>
  <si>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</si>
  <si>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</si>
  <si>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</si>
  <si>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</si>
  <si>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</si>
  <si>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</si>
  <si>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</si>
  <si>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</si>
  <si>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</si>
  <si>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</si>
  <si>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</si>
  <si>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</si>
  <si>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</si>
  <si>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</si>
  <si>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</si>
  <si>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</si>
  <si>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</si>
  <si>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</si>
  <si>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</si>
  <si>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</si>
  <si>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</si>
  <si>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</si>
  <si>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</si>
  <si>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</si>
  <si>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</si>
  <si>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</si>
  <si>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</si>
  <si>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</si>
  <si>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</si>
  <si>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</si>
  <si>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</si>
  <si>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</si>
  <si>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</si>
  <si>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</si>
  <si>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</si>
  <si>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</si>
  <si>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</si>
  <si>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</si>
  <si>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</si>
  <si>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</si>
  <si>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</si>
  <si>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</si>
  <si>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</si>
  <si>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</si>
  <si>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</si>
  <si>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</si>
  <si>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</si>
  <si>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</si>
  <si>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</si>
  <si>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</si>
  <si>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</si>
  <si>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</si>
  <si>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</si>
  <si>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</si>
  <si>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</si>
  <si>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</si>
  <si>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</si>
  <si>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</si>
  <si>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</si>
  <si>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</si>
  <si>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</si>
  <si>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</si>
  <si>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</si>
  <si>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</si>
  <si>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</si>
  <si>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</si>
  <si>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</si>
  <si>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</si>
  <si>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</si>
  <si>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</si>
  <si>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</si>
  <si>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</si>
  <si>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</si>
  <si>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</si>
  <si>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</si>
  <si>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</si>
  <si>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</si>
  <si>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</si>
  <si>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</si>
  <si>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</si>
  <si>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</si>
  <si>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</si>
  <si>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</si>
  <si>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</si>
  <si>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</si>
  <si>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</si>
  <si>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</si>
  <si>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</si>
  <si>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</si>
  <si>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</si>
  <si>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</si>
  <si>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</si>
  <si>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</si>
  <si>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</si>
  <si>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</si>
  <si>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</si>
  <si>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</si>
  <si>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</si>
  <si>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</si>
  <si>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</si>
  <si>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</si>
  <si>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</si>
  <si>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</si>
  <si>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</si>
  <si>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</si>
  <si>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</si>
  <si>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</si>
  <si>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</si>
  <si>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</si>
  <si>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</si>
  <si>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</si>
  <si>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</si>
  <si>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</si>
  <si>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</si>
  <si>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</si>
  <si>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</si>
  <si>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</si>
  <si>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</si>
  <si>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</si>
  <si>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</si>
  <si>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</si>
  <si>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</si>
  <si>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</si>
  <si>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</si>
  <si>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</si>
  <si>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</si>
  <si>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</si>
  <si>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</si>
  <si>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</si>
  <si>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</si>
  <si>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</si>
  <si>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</si>
  <si>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</si>
  <si>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</si>
  <si>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</si>
  <si>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</si>
  <si>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</si>
  <si>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</si>
  <si>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</si>
  <si>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</si>
  <si>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</si>
  <si>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</si>
  <si>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</si>
  <si>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</si>
  <si>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</si>
  <si>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</si>
  <si>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</si>
  <si>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</si>
  <si>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</si>
  <si>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</si>
  <si>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</si>
  <si>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</si>
  <si>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</si>
  <si>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</si>
  <si>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</si>
  <si>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</si>
  <si>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</si>
  <si>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</si>
  <si>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</si>
  <si>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</si>
  <si>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</si>
  <si>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</si>
  <si>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</si>
  <si>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</si>
  <si>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</si>
  <si>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</si>
  <si>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</si>
  <si>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</si>
  <si>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</si>
  <si>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</si>
  <si>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</si>
  <si>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</si>
  <si>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</si>
  <si>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</si>
  <si>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</si>
  <si>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</si>
  <si>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</si>
  <si>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</si>
  <si>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</si>
  <si>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</si>
  <si>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</si>
  <si>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</si>
  <si>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</si>
  <si>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</si>
  <si>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</si>
  <si>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</si>
  <si>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</si>
  <si>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</si>
  <si>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</si>
  <si>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</si>
  <si>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</si>
  <si>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</si>
  <si>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</si>
  <si>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</si>
  <si>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</si>
  <si>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</si>
  <si>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</si>
  <si>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</si>
  <si>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</si>
  <si>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</si>
  <si>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</si>
  <si>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</si>
  <si>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</si>
  <si>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</si>
  <si>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</si>
  <si>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</si>
  <si>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</si>
  <si>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</si>
  <si>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</si>
  <si>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</si>
  <si>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</si>
  <si>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</si>
  <si>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</si>
  <si>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</si>
  <si>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</si>
  <si>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</si>
  <si>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</si>
  <si>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</si>
  <si>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</si>
  <si>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</si>
  <si>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</si>
  <si>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</si>
  <si>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</si>
  <si>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</si>
  <si>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</si>
  <si>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</si>
  <si>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</si>
  <si>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</si>
  <si>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</si>
  <si>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</si>
  <si>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</si>
  <si>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</si>
  <si>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</si>
  <si>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</si>
  <si>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</si>
  <si>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</si>
  <si>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</si>
  <si>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</si>
  <si>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</si>
  <si>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</si>
  <si>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</si>
  <si>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</si>
  <si>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</si>
  <si>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</si>
  <si>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</si>
  <si>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</si>
  <si>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</si>
  <si>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</si>
  <si>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</si>
  <si>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</si>
  <si>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</si>
  <si>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</si>
  <si>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</si>
  <si>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</si>
  <si>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</si>
  <si>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</si>
  <si>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</si>
  <si>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</si>
  <si>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</si>
  <si>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</si>
  <si>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</si>
  <si>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</si>
  <si>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</si>
  <si>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</si>
  <si>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</si>
  <si>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</si>
  <si>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</si>
  <si>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</si>
  <si>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</si>
  <si>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</si>
  <si>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</si>
  <si>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</si>
  <si>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</si>
  <si>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</si>
  <si>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</si>
  <si>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</si>
  <si>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</si>
  <si>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</si>
  <si>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</si>
  <si>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</si>
  <si>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</si>
  <si>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</si>
  <si>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</si>
  <si>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</si>
  <si>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</si>
  <si>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</si>
  <si>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</si>
  <si>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</si>
  <si>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</si>
  <si>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</si>
  <si>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</si>
  <si>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</si>
  <si>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</si>
  <si>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</si>
  <si>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</si>
  <si>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</si>
  <si>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</si>
  <si>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</si>
  <si>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</si>
  <si>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</si>
  <si>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</si>
  <si>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</si>
  <si>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</si>
  <si>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</si>
  <si>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</si>
  <si>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</si>
  <si>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</si>
  <si>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</si>
  <si>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</si>
  <si>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</si>
  <si>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</si>
  <si>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</si>
  <si>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</si>
  <si>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</si>
  <si>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</si>
  <si>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</si>
  <si>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</si>
  <si>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</si>
  <si>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</si>
  <si>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</si>
  <si>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</si>
  <si>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</si>
  <si>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</si>
  <si>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</si>
  <si>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</si>
  <si>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</si>
  <si>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</si>
  <si>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</si>
  <si>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</si>
  <si>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</si>
  <si>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</si>
  <si>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</si>
  <si>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</si>
  <si>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</si>
  <si>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</si>
  <si>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</si>
  <si>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</si>
  <si>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</si>
  <si>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</si>
  <si>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</si>
  <si>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</si>
  <si>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</si>
  <si>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</si>
  <si>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</si>
  <si>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</si>
  <si>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</si>
  <si>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</si>
  <si>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</si>
  <si>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</si>
  <si>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</si>
  <si>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</si>
  <si>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</si>
  <si>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</si>
  <si>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</si>
  <si>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</si>
  <si>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</si>
  <si>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</si>
  <si>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</si>
  <si>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</si>
  <si>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</si>
  <si>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</si>
  <si>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</si>
  <si>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</si>
  <si>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</si>
  <si>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</si>
  <si>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</si>
  <si>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</si>
  <si>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</si>
  <si>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</si>
  <si>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</si>
  <si>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</si>
  <si>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</si>
  <si>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</si>
  <si>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</si>
  <si>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</si>
  <si>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</si>
  <si>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</si>
  <si>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</si>
  <si>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</si>
  <si>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</si>
  <si>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</si>
  <si>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</si>
  <si>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</si>
  <si>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</si>
  <si>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</si>
  <si>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</si>
  <si>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</si>
  <si>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</si>
  <si>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</si>
  <si>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</si>
  <si>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</si>
  <si>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</si>
  <si>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</si>
  <si>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</si>
  <si>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</si>
  <si>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</si>
  <si>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</si>
  <si>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</si>
  <si>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</si>
  <si>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</si>
  <si>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</si>
  <si>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</si>
  <si>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</si>
  <si>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</si>
  <si>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</si>
  <si>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</si>
  <si>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</si>
  <si>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</si>
  <si>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</si>
  <si>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</si>
  <si>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</si>
  <si>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</si>
  <si>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</si>
  <si>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</si>
  <si>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</si>
  <si>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</si>
  <si>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</si>
  <si>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</si>
  <si>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</si>
  <si>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</si>
  <si>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</si>
  <si>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</si>
  <si>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</si>
  <si>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</si>
  <si>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</si>
  <si>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</si>
  <si>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</si>
  <si>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</si>
  <si>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</si>
  <si>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</si>
  <si>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</si>
  <si>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</si>
  <si>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</si>
  <si>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</si>
  <si>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</si>
  <si>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</si>
  <si>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</si>
  <si>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</si>
  <si>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</si>
  <si>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</si>
  <si>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</si>
  <si>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</si>
  <si>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</si>
  <si>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</si>
  <si>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</si>
  <si>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</si>
  <si>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</si>
  <si>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</si>
  <si>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</si>
  <si>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</si>
  <si>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</si>
  <si>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</si>
  <si>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</si>
  <si>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</si>
  <si>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</si>
  <si>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</si>
  <si>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</si>
  <si>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</si>
  <si>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</si>
  <si>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</si>
  <si>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</si>
  <si>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</si>
  <si>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</si>
  <si>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</si>
  <si>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</si>
  <si>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</si>
  <si>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</si>
  <si>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</si>
  <si>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</si>
  <si>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</si>
  <si>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</si>
  <si>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</si>
  <si>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</si>
  <si>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</si>
  <si>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</si>
  <si>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</si>
  <si>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</si>
  <si>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</si>
  <si>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</si>
  <si>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</si>
  <si>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</si>
  <si>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</si>
  <si>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</si>
  <si>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</si>
  <si>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</si>
  <si>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</si>
  <si>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</si>
  <si>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</si>
  <si>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</si>
  <si>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</si>
  <si>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</si>
  <si>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</si>
  <si>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</si>
  <si>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</si>
  <si>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</si>
  <si>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</si>
  <si>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</si>
  <si>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</si>
  <si>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</si>
  <si>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</si>
  <si>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</si>
  <si>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</si>
  <si>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</si>
  <si>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</si>
  <si>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</si>
  <si>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</si>
  <si>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</si>
  <si>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</si>
  <si>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</si>
  <si>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</si>
  <si>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</si>
  <si>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</si>
  <si>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</si>
  <si>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</si>
  <si>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</si>
  <si>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</si>
  <si>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</si>
  <si>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</si>
  <si>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</si>
  <si>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</si>
  <si>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</si>
  <si>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</si>
  <si>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</si>
  <si>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</si>
  <si>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</si>
  <si>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</si>
  <si>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</si>
  <si>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</si>
  <si>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</si>
  <si>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</si>
  <si>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</si>
  <si>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</si>
  <si>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</si>
  <si>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</si>
  <si>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</si>
  <si>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</si>
  <si>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</si>
  <si>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</si>
  <si>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</si>
  <si>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</si>
  <si>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</si>
  <si>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</si>
  <si>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</si>
  <si>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</si>
  <si>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</si>
  <si>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</si>
  <si>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</si>
  <si>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</si>
  <si>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</si>
  <si>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</si>
  <si>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</si>
  <si>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</si>
  <si>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</si>
  <si>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</si>
  <si>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</si>
  <si>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</si>
  <si>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</si>
  <si>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</si>
  <si>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</si>
  <si>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</si>
  <si>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</si>
  <si>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</si>
  <si>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</si>
  <si>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</si>
  <si>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</si>
  <si>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</si>
  <si>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</si>
  <si>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</si>
  <si>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</si>
  <si>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</si>
  <si>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</si>
  <si>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</si>
  <si>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</si>
  <si>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</si>
  <si>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</si>
  <si>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</si>
  <si>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</si>
  <si>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</si>
  <si>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</si>
  <si>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</si>
  <si>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</si>
  <si>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</si>
  <si>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</si>
  <si>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</si>
  <si>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</si>
  <si>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</si>
  <si>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</si>
  <si>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</si>
  <si>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</si>
  <si>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</si>
  <si>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</si>
  <si>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</si>
  <si>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</si>
  <si>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</si>
  <si>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</si>
  <si>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</si>
  <si>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</si>
  <si>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</si>
  <si>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</si>
  <si>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</si>
  <si>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</si>
  <si>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</si>
  <si>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</si>
  <si>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</si>
  <si>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</si>
  <si>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</si>
  <si>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</si>
  <si>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</si>
  <si>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</si>
  <si>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</si>
  <si>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</si>
  <si>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</si>
  <si>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</si>
  <si>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</si>
  <si>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</si>
  <si>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</si>
  <si>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</si>
  <si>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</si>
  <si>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</si>
  <si>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</si>
  <si>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</si>
  <si>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</si>
  <si>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</si>
  <si>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</si>
  <si>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</si>
  <si>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</si>
  <si>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</si>
  <si>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</si>
  <si>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</si>
  <si>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</si>
  <si>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</si>
  <si>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</si>
  <si>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</si>
  <si>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</si>
  <si>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</si>
  <si>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</si>
  <si>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</si>
  <si>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</si>
  <si>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</si>
  <si>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</si>
  <si>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</si>
  <si>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</si>
  <si>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</si>
  <si>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</si>
  <si>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</si>
  <si>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</si>
  <si>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</si>
  <si>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</si>
  <si>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</si>
  <si>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</si>
  <si>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</si>
  <si>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</si>
  <si>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</si>
  <si>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</si>
  <si>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</si>
  <si>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</si>
  <si>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</si>
  <si>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</si>
  <si>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</si>
  <si>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</si>
  <si>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</si>
  <si>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</si>
  <si>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</si>
  <si>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</si>
  <si>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</si>
  <si>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</si>
  <si>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</si>
  <si>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</si>
  <si>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</si>
  <si>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</si>
  <si>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</si>
  <si>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</si>
  <si>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</si>
  <si>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</si>
  <si>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</si>
  <si>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</si>
  <si>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</si>
  <si>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</si>
  <si>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</si>
  <si>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</si>
  <si>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</si>
  <si>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</si>
  <si>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</si>
  <si>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</si>
  <si>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</si>
  <si>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</si>
  <si>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</si>
  <si>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</si>
  <si>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</si>
  <si>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</si>
  <si>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</si>
  <si>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</si>
  <si>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</si>
  <si>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</si>
  <si>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</si>
  <si>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</si>
  <si>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</si>
  <si>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</si>
  <si>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</si>
  <si>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</si>
  <si>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</si>
  <si>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</si>
  <si>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</si>
  <si>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</si>
  <si>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</si>
  <si>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</si>
  <si>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</si>
  <si>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</si>
  <si>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</si>
  <si>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</si>
  <si>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</si>
  <si>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</si>
  <si>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</si>
  <si>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</si>
  <si>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</si>
  <si>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</si>
  <si>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</si>
  <si>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</si>
  <si>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</si>
  <si>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</si>
  <si>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</si>
  <si>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</si>
  <si>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</si>
  <si>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</si>
  <si>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</si>
  <si>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</si>
  <si>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</si>
  <si>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</si>
  <si>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</si>
  <si>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</si>
  <si>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</si>
  <si>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</si>
  <si>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</si>
  <si>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</si>
  <si>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</si>
  <si>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</si>
  <si>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</si>
  <si>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</si>
  <si>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</si>
  <si>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</si>
  <si>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</si>
  <si>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</si>
  <si>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</si>
  <si>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</si>
  <si>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</si>
  <si>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</si>
  <si>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</si>
  <si>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</si>
  <si>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</si>
  <si>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</si>
  <si>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</si>
  <si>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</si>
  <si>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</si>
  <si>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</si>
  <si>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</si>
  <si>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</si>
  <si>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</si>
  <si>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</si>
  <si>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</si>
  <si>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</si>
  <si>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</si>
  <si>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</si>
  <si>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</si>
  <si>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</si>
  <si>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</si>
  <si>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</si>
  <si>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</si>
  <si>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</si>
  <si>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</si>
  <si>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</si>
  <si>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</si>
  <si>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</si>
  <si>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</si>
  <si>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</si>
  <si>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</si>
  <si>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</si>
  <si>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</si>
  <si>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</si>
  <si>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</si>
  <si>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</si>
  <si>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</si>
  <si>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</si>
  <si>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</si>
  <si>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</si>
  <si>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</si>
  <si>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</si>
  <si>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</si>
  <si>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</si>
  <si>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</si>
  <si>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</si>
  <si>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</si>
  <si>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</si>
  <si>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</si>
  <si>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</si>
  <si>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</si>
  <si>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</si>
  <si>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</si>
  <si>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</si>
  <si>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</si>
  <si>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</si>
  <si>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</si>
  <si>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</si>
  <si>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</si>
  <si>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</si>
  <si>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</si>
  <si>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</si>
  <si>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</si>
  <si>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</si>
  <si>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</si>
  <si>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</si>
  <si>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</si>
  <si>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</si>
  <si>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</si>
  <si>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</si>
  <si>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</si>
  <si>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</si>
  <si>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</si>
  <si>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</si>
  <si>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</si>
  <si>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</si>
  <si>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</si>
  <si>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</si>
  <si>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</si>
  <si>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</si>
  <si>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</si>
  <si>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</si>
  <si>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</si>
  <si>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</si>
  <si>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</si>
  <si>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</si>
  <si>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</si>
  <si>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</si>
  <si>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</si>
  <si>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</si>
  <si>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</si>
  <si>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</si>
  <si>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</si>
  <si>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</si>
  <si>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</si>
  <si>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</si>
  <si>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</si>
  <si>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</si>
  <si>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</si>
  <si>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</si>
  <si>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</si>
  <si>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</si>
  <si>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</si>
  <si>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</si>
  <si>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</si>
  <si>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</si>
  <si>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</si>
  <si>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</si>
  <si>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</si>
  <si>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</si>
  <si>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</si>
  <si>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</si>
  <si>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</si>
  <si>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</si>
  <si>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</si>
  <si>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</si>
  <si>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</si>
  <si>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</si>
  <si>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</si>
  <si>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</si>
  <si>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</si>
  <si>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</si>
  <si>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</si>
  <si>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</si>
  <si>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</si>
  <si>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</si>
  <si>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</si>
  <si>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</si>
  <si>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</si>
  <si>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</si>
  <si>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</si>
  <si>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</si>
  <si>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</si>
  <si>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</si>
  <si>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</si>
  <si>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</si>
  <si>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</si>
  <si>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</si>
  <si>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</si>
  <si>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</si>
  <si>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</si>
  <si>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</si>
  <si>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</si>
  <si>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</si>
  <si>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</si>
  <si>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</si>
  <si>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</si>
  <si>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</si>
  <si>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</si>
  <si>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</si>
  <si>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</si>
  <si>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</si>
  <si>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</si>
  <si>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</si>
  <si>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</si>
  <si>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</si>
  <si>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</si>
  <si>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</si>
  <si>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</si>
  <si>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</si>
  <si>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</si>
  <si>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</si>
  <si>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</si>
  <si>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</si>
  <si>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</si>
  <si>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</si>
  <si>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</si>
  <si>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</si>
  <si>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</si>
  <si>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</si>
  <si>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</si>
  <si>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</si>
  <si>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</si>
  <si>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</si>
  <si>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</si>
  <si>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</si>
  <si>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</si>
  <si>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</si>
  <si>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</si>
  <si>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</si>
  <si>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</si>
  <si>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</si>
  <si>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</si>
  <si>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</si>
  <si>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</si>
  <si>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</si>
  <si>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</si>
  <si>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</si>
  <si>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</si>
  <si>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</si>
  <si>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</si>
  <si>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</si>
  <si>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</si>
  <si>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</si>
  <si>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</si>
  <si>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</si>
  <si>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</si>
  <si>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</si>
  <si>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</si>
  <si>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</si>
  <si>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</si>
  <si>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</si>
  <si>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</si>
  <si>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</si>
  <si>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</si>
  <si>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</si>
  <si>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</si>
  <si>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</si>
  <si>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</si>
  <si>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</si>
  <si>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</si>
  <si>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</si>
  <si>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</si>
  <si>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</si>
  <si>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</si>
  <si>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</si>
  <si>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</si>
  <si>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</si>
  <si>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</si>
  <si>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</si>
  <si>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</si>
  <si>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</si>
  <si>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</si>
  <si>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</si>
  <si>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</si>
  <si>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</si>
  <si>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</si>
  <si>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</si>
  <si>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</si>
  <si>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</si>
  <si>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</si>
  <si>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</si>
  <si>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</si>
  <si>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</si>
  <si>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</si>
  <si>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</si>
  <si>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</si>
  <si>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</si>
  <si>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</si>
  <si>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</si>
  <si>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</si>
  <si>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</si>
  <si>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</si>
  <si>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</si>
  <si>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</si>
  <si>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</si>
  <si>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</si>
  <si>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</si>
  <si>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</si>
  <si>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</si>
  <si>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</si>
  <si>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</si>
  <si>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</si>
  <si>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</si>
  <si>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</si>
  <si>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</si>
  <si>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</si>
  <si>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</si>
  <si>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</si>
  <si>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</si>
  <si>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</si>
  <si>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</si>
  <si>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</si>
  <si>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</si>
  <si>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</si>
  <si>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</si>
  <si>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</si>
  <si>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</si>
  <si>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</si>
  <si>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</si>
  <si>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</si>
  <si>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</si>
  <si>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</si>
  <si>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</si>
  <si>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</si>
  <si>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</si>
  <si>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</si>
  <si>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</si>
  <si>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</si>
  <si>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</si>
  <si>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</si>
  <si>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</si>
  <si>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</si>
  <si>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</si>
  <si>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</si>
  <si>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</si>
  <si>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</si>
  <si>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</si>
  <si>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</si>
  <si>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</si>
  <si>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</si>
  <si>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</si>
  <si>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</si>
  <si>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</si>
  <si>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</si>
  <si>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</si>
  <si>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</si>
  <si>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</si>
  <si>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</si>
  <si>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</si>
  <si>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</si>
  <si>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</si>
  <si>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</si>
  <si>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</si>
  <si>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</si>
  <si>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</si>
  <si>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</si>
  <si>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</si>
  <si>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</si>
  <si>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</si>
  <si>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</si>
  <si>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</si>
  <si>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</si>
  <si>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</si>
  <si>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</si>
  <si>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</si>
  <si>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</si>
  <si>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</si>
  <si>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</si>
  <si>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</si>
  <si>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</si>
  <si>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</si>
  <si>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</si>
  <si>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</si>
  <si>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</si>
  <si>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</si>
  <si>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</si>
  <si>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</si>
  <si>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</si>
  <si>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</si>
  <si>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</si>
  <si>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</si>
  <si>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</si>
  <si>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</si>
  <si>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</si>
  <si>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</si>
  <si>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</si>
  <si>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</si>
  <si>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</si>
  <si>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</si>
  <si>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</si>
  <si>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</si>
  <si>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</si>
  <si>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</si>
  <si>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</si>
  <si>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</si>
  <si>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</si>
  <si>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</si>
  <si>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</si>
  <si>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</si>
  <si>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</si>
  <si>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</si>
  <si>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</si>
  <si>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</si>
  <si>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</si>
  <si>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</si>
  <si>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</si>
  <si>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</si>
  <si>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</si>
  <si>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</si>
  <si>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</si>
  <si>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</si>
  <si>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</si>
  <si>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</si>
  <si>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</si>
  <si>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</si>
  <si>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</si>
  <si>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</si>
  <si>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</si>
  <si>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</si>
  <si>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</si>
  <si>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</si>
  <si>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</si>
  <si>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</si>
  <si>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</si>
  <si>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</si>
  <si>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</si>
  <si>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</si>
  <si>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</si>
  <si>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</si>
  <si>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</si>
  <si>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</si>
  <si>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</si>
  <si>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</si>
  <si>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</si>
  <si>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</si>
  <si>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</si>
  <si>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</si>
  <si>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</si>
  <si>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</si>
  <si>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</si>
  <si>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</si>
  <si>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</si>
  <si>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</si>
  <si>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</si>
  <si>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</si>
  <si>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</si>
  <si>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</si>
  <si>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</si>
  <si>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</si>
  <si>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</si>
  <si>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</si>
  <si>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</si>
  <si>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</si>
  <si>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</si>
  <si>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</si>
  <si>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</si>
  <si>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</si>
  <si>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</si>
  <si>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</si>
  <si>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</si>
  <si>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</si>
  <si>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</si>
  <si>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</si>
  <si>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</si>
  <si>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</si>
  <si>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</si>
  <si>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</si>
  <si>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</si>
  <si>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</si>
  <si>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</si>
  <si>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</si>
  <si>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</si>
  <si>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</si>
  <si>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</si>
  <si>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</si>
  <si>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</si>
  <si>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</si>
  <si>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</si>
  <si>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</si>
  <si>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</si>
  <si>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</si>
  <si>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</si>
  <si>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</si>
  <si>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</si>
  <si>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</si>
  <si>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</si>
  <si>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</si>
  <si>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</si>
  <si>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</si>
  <si>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</si>
  <si>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</si>
  <si>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</si>
  <si>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</si>
  <si>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</si>
  <si>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</si>
  <si>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</si>
  <si>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</si>
  <si>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</si>
  <si>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</si>
  <si>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</si>
  <si>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</si>
  <si>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</si>
  <si>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</si>
  <si>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</si>
  <si>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</si>
  <si>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</si>
  <si>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</si>
  <si>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</si>
  <si>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</si>
  <si>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</si>
  <si>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</si>
  <si>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</si>
  <si>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</si>
  <si>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</si>
  <si>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</si>
  <si>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</si>
  <si>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</si>
  <si>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</si>
  <si>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</si>
  <si>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</si>
  <si>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</si>
  <si>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</si>
  <si>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</si>
  <si>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</si>
  <si>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</si>
  <si>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</si>
  <si>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</si>
  <si>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</si>
  <si>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</si>
  <si>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</si>
  <si>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</si>
  <si>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</si>
  <si>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</si>
  <si>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</si>
  <si>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</si>
  <si>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</si>
  <si>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</si>
  <si>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</si>
  <si>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</si>
  <si>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</si>
  <si>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</si>
  <si>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</si>
  <si>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</si>
  <si>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</si>
  <si>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</si>
  <si>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</si>
  <si>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</si>
  <si>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</si>
  <si>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</si>
  <si>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</si>
  <si>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</si>
  <si>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</si>
  <si>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</si>
  <si>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</si>
  <si>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</si>
  <si>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</si>
  <si>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</si>
  <si>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</si>
  <si>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</si>
  <si>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</si>
  <si>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</si>
  <si>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</si>
  <si>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</si>
  <si>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</si>
  <si>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</si>
  <si>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</si>
  <si>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</si>
  <si>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</si>
  <si>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</si>
  <si>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</si>
  <si>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</si>
  <si>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</si>
  <si>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</si>
  <si>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</si>
  <si>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</si>
  <si>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</si>
  <si>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</si>
  <si>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</si>
  <si>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</si>
  <si>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</si>
  <si>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</si>
  <si>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</si>
  <si>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</si>
  <si>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</si>
  <si>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</si>
  <si>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</si>
  <si>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</si>
  <si>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</si>
  <si>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</si>
  <si>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</si>
  <si>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</si>
  <si>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</si>
  <si>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</si>
  <si>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</si>
  <si>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</si>
  <si>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</si>
  <si>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</si>
  <si>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</si>
  <si>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</si>
  <si>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</si>
  <si>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</si>
  <si>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</si>
  <si>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</si>
  <si>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</si>
  <si>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</si>
  <si>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</si>
  <si>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</si>
  <si>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</si>
  <si>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</si>
  <si>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</si>
  <si>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</si>
  <si>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</si>
  <si>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</si>
  <si>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</si>
  <si>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</si>
  <si>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</si>
  <si>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</si>
  <si>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</si>
  <si>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</si>
  <si>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</si>
  <si>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</si>
  <si>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</si>
  <si>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</si>
  <si>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</si>
  <si>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</si>
  <si>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</si>
  <si>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</si>
  <si>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</si>
  <si>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</si>
  <si>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</si>
  <si>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</si>
  <si>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</si>
  <si>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</si>
  <si>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</si>
  <si>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</si>
  <si>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</si>
  <si>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</si>
  <si>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</si>
  <si>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</si>
  <si>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</si>
  <si>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</si>
  <si>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</si>
  <si>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</si>
  <si>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</si>
  <si>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</si>
  <si>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</si>
  <si>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</si>
  <si>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</si>
  <si>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</si>
  <si>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</si>
  <si>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</si>
  <si>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</si>
  <si>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</si>
  <si>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</si>
  <si>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</si>
  <si>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</si>
  <si>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</si>
  <si>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</si>
  <si>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</si>
  <si>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</si>
  <si>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</si>
  <si>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</si>
  <si>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</si>
  <si>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</si>
  <si>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</si>
  <si>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</si>
  <si>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</si>
  <si>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</si>
  <si>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</si>
  <si>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</si>
  <si>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</si>
  <si>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</si>
  <si>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</si>
  <si>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</si>
  <si>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</si>
  <si>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</si>
  <si>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</si>
  <si>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</si>
  <si>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</si>
  <si>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</si>
  <si>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</si>
  <si>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</si>
  <si>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</si>
  <si>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</si>
  <si>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</si>
  <si>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</si>
  <si>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</si>
  <si>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</si>
  <si>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</si>
  <si>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</si>
  <si>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</si>
  <si>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</si>
  <si>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</si>
  <si>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</si>
  <si>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</si>
  <si>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</si>
  <si>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</si>
  <si>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</si>
  <si>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</si>
  <si>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</si>
  <si>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</si>
  <si>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</si>
  <si>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</si>
  <si>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</si>
  <si>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</si>
  <si>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</si>
  <si>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</si>
  <si>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</si>
  <si>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</si>
  <si>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</si>
  <si>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</si>
  <si>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</si>
  <si>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</si>
  <si>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</si>
  <si>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</si>
  <si>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</si>
  <si>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</si>
  <si>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</si>
  <si>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</si>
  <si>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</si>
  <si>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</si>
  <si>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</si>
  <si>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</si>
  <si>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</si>
  <si>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</si>
  <si>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</si>
  <si>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</si>
  <si>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</si>
  <si>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</si>
  <si>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</si>
  <si>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</si>
  <si>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</si>
  <si>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</si>
  <si>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</si>
  <si>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</si>
  <si>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</si>
  <si>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</si>
  <si>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</si>
  <si>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</si>
  <si>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</si>
  <si>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</si>
  <si>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</si>
  <si>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</si>
  <si>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</si>
  <si>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</si>
  <si>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</si>
  <si>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</si>
  <si>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</si>
  <si>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</si>
  <si>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</si>
  <si>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</si>
  <si>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</si>
  <si>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</si>
  <si>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</si>
  <si>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</si>
  <si>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</si>
  <si>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</si>
  <si>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</si>
  <si>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</si>
  <si>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</si>
  <si>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</si>
  <si>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</si>
  <si>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</si>
  <si>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</si>
  <si>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</si>
  <si>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</si>
  <si>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</si>
  <si>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</si>
  <si>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</si>
  <si>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</si>
  <si>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</si>
  <si>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</si>
  <si>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</si>
  <si>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</si>
  <si>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</si>
  <si>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</si>
  <si>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</si>
  <si>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</si>
  <si>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</si>
  <si>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</si>
  <si>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</si>
  <si>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</si>
  <si>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</si>
  <si>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</si>
  <si>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</si>
  <si>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</si>
  <si>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</si>
  <si>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</si>
  <si>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</si>
  <si>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</si>
  <si>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</si>
  <si>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</si>
  <si>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</si>
  <si>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</si>
  <si>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</si>
  <si>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</si>
  <si>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</si>
  <si>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</si>
  <si>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</si>
  <si>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</si>
  <si>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</si>
  <si>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</si>
  <si>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</si>
  <si>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</si>
  <si>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</si>
  <si>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</si>
  <si>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</si>
  <si>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</si>
  <si>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</si>
  <si>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</si>
  <si>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</si>
  <si>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</si>
  <si>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</si>
  <si>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</si>
  <si>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</si>
  <si>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</si>
  <si>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</si>
  <si>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</si>
  <si>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</si>
  <si>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</si>
  <si>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</si>
  <si>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</si>
  <si>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</si>
  <si>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</si>
  <si>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</si>
  <si>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</si>
  <si>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</si>
  <si>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</si>
  <si>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</si>
  <si>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</si>
  <si>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</si>
  <si>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</si>
  <si>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</si>
  <si>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</si>
  <si>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</si>
  <si>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</si>
  <si>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</si>
  <si>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</si>
  <si>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</si>
  <si>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</si>
  <si>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</si>
  <si>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</si>
  <si>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</si>
  <si>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</si>
  <si>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</si>
  <si>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</si>
  <si>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</si>
  <si>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</si>
  <si>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</si>
  <si>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</si>
  <si>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</si>
  <si>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</si>
  <si>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</si>
  <si>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</si>
  <si>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</si>
  <si>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</si>
  <si>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</si>
  <si>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</si>
  <si>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</si>
  <si>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</si>
  <si>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</si>
  <si>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</si>
  <si>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</si>
  <si>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</si>
  <si>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</si>
  <si>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</si>
  <si>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</si>
  <si>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</si>
  <si>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</si>
  <si>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</si>
  <si>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</si>
  <si>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</si>
  <si>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</si>
  <si>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</si>
  <si>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</si>
  <si>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</si>
  <si>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</si>
  <si>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</si>
  <si>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</si>
  <si>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</si>
  <si>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</si>
  <si>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</si>
  <si>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</si>
  <si>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</si>
  <si>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</si>
  <si>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</si>
  <si>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</si>
  <si>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</si>
  <si>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</si>
  <si>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</si>
  <si>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</si>
  <si>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</si>
  <si>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</si>
  <si>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</si>
  <si>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</si>
  <si>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</si>
  <si>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</si>
  <si>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</si>
  <si>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</si>
  <si>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</si>
  <si>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</si>
  <si>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</si>
  <si>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</si>
  <si>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</si>
  <si>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</si>
  <si>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</si>
  <si>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</si>
  <si>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</si>
  <si>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</si>
  <si>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</si>
  <si>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</si>
  <si>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</si>
  <si>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</si>
  <si>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</si>
  <si>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</si>
  <si>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</si>
  <si>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</si>
  <si>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</si>
  <si>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</si>
  <si>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</si>
  <si>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</si>
  <si>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</si>
  <si>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</si>
  <si>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</si>
  <si>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</si>
  <si>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</si>
  <si>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</si>
  <si>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</si>
  <si>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</si>
  <si>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</si>
  <si>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</si>
  <si>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</si>
  <si>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</si>
  <si>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</si>
  <si>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</si>
  <si>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</si>
  <si>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</si>
  <si>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</si>
  <si>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</si>
  <si>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</si>
  <si>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</si>
  <si>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</si>
  <si>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</si>
  <si>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</si>
  <si>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</si>
  <si>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</si>
  <si>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</si>
  <si>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</si>
  <si>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</si>
  <si>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</si>
  <si>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</si>
  <si>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</si>
  <si>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</si>
  <si>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</si>
  <si>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</si>
  <si>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</si>
  <si>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</si>
  <si>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</si>
  <si>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</si>
  <si>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</si>
  <si>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</si>
  <si>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</si>
  <si>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</si>
  <si>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</si>
  <si>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</si>
  <si>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</si>
  <si>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</si>
  <si>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</si>
  <si>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</si>
  <si>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</si>
  <si>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</si>
  <si>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</si>
  <si>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</si>
  <si>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</si>
  <si>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</si>
  <si>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</si>
  <si>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</si>
  <si>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</si>
  <si>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</si>
  <si>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</si>
  <si>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</si>
  <si>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</si>
  <si>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JAVNA VATROGASNA POSTROJBA GRADA KOPRIVNICE</t>
  </si>
  <si>
    <t>2025-09</t>
  </si>
  <si>
    <t>JAVNA VATROGASNA POTROJBA GRADA KOPRIVNICE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</si>
</sst>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1968131.55</v>
      </c>
      <c r="D2" s="6">
        <f>'PR-RAS'!E6</f>
        <v>2174231.98</v>
      </c>
      <c r="E2" s="6">
        <v>0</v>
      </c>
      <c r="F2" s="6">
        <v>0</v>
      </c>
      <c r="G2" s="7">
        <f t="shared" ref="G2:G274" si="0">(B2/1000)*(C2*1+D2*2)</f>
        <v>6316.5955100000001</v>
      </c>
      <c r="H2" s="7">
        <f t="shared" ref="H2:H274" si="1">ABS(C2-ROUND(C2,0))+ABS(D2-ROUND(D2,0))</f>
        <v>0.46999999997206032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10456.5</v>
      </c>
      <c r="E45" s="1">
        <v>0</v>
      </c>
      <c r="F45" s="1">
        <v>0</v>
      </c>
      <c r="G45" s="2">
        <f t="shared" si="0"/>
        <v>920.17199999999991</v>
      </c>
      <c r="H45" s="2">
        <f t="shared" si="1"/>
        <v>0.5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10456.5</v>
      </c>
      <c r="E64" s="1">
        <v>0</v>
      </c>
      <c r="F64" s="1">
        <v>0</v>
      </c>
      <c r="G64" s="2">
        <f t="shared" si="0"/>
        <v>1317.519</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10456.5</v>
      </c>
      <c r="E65" s="1">
        <v>0</v>
      </c>
      <c r="F65" s="1">
        <v>0</v>
      </c>
      <c r="G65" s="2">
        <f t="shared" si="0"/>
        <v>1338.432</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940.32</v>
      </c>
      <c r="E102" s="1">
        <v>0</v>
      </c>
      <c r="F102" s="1">
        <v>0</v>
      </c>
      <c r="G102" s="2">
        <f t="shared" si="0"/>
        <v>189.94464000000002</v>
      </c>
      <c r="H102" s="2">
        <f t="shared" si="1"/>
        <v>0.32000000000005002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940.32</v>
      </c>
      <c r="E108" s="1">
        <v>0</v>
      </c>
      <c r="F108" s="1">
        <v>0</v>
      </c>
      <c r="G108" s="2">
        <f t="shared" si="0"/>
        <v>201.22848000000002</v>
      </c>
      <c r="H108" s="2">
        <f t="shared" si="1"/>
        <v>0.32000000000005002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940.32</v>
      </c>
      <c r="E113" s="1">
        <v>0</v>
      </c>
      <c r="F113" s="1">
        <v>0</v>
      </c>
      <c r="G113" s="2">
        <f t="shared" si="0"/>
        <v>210.63168000000002</v>
      </c>
      <c r="H113" s="2">
        <f t="shared" si="1"/>
        <v>0.32000000000005002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728891.02</v>
      </c>
      <c r="D121" s="1">
        <f>'PR-RAS'!E125</f>
        <v>682374.51</v>
      </c>
      <c r="E121" s="1">
        <v>0</v>
      </c>
      <c r="F121" s="1">
        <v>0</v>
      </c>
      <c r="G121" s="2">
        <f t="shared" si="0"/>
        <v>251236.80479999998</v>
      </c>
      <c r="H121" s="2">
        <f t="shared" si="1"/>
        <v>0.51000000000931323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728891.02</v>
      </c>
      <c r="D122" s="1">
        <f>'PR-RAS'!E126</f>
        <v>682374.51</v>
      </c>
      <c r="E122" s="1">
        <v>0</v>
      </c>
      <c r="F122" s="1">
        <v>0</v>
      </c>
      <c r="G122" s="2">
        <f t="shared" si="0"/>
        <v>253330.44484000001</v>
      </c>
      <c r="H122" s="2">
        <f t="shared" si="1"/>
        <v>0.51000000000931323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728891.02</v>
      </c>
      <c r="D124" s="1">
        <f>'PR-RAS'!E128</f>
        <v>682374.51</v>
      </c>
      <c r="E124" s="1">
        <v>0</v>
      </c>
      <c r="F124" s="1">
        <v>0</v>
      </c>
      <c r="G124" s="2">
        <f t="shared" si="0"/>
        <v>257517.72492000001</v>
      </c>
      <c r="H124" s="2">
        <f t="shared" si="1"/>
        <v>0.51000000000931323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1239240.53</v>
      </c>
      <c r="D130" s="1">
        <f>'PR-RAS'!E134</f>
        <v>1480460.65</v>
      </c>
      <c r="E130" s="1">
        <v>0</v>
      </c>
      <c r="F130" s="1">
        <v>0</v>
      </c>
      <c r="G130" s="2">
        <f t="shared" si="0"/>
        <v>541820.87607</v>
      </c>
      <c r="H130" s="2">
        <f t="shared" si="1"/>
        <v>0.82000000006519258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1239240.53</v>
      </c>
      <c r="D131" s="1">
        <f>'PR-RAS'!E135</f>
        <v>1480460.65</v>
      </c>
      <c r="E131" s="1">
        <v>0</v>
      </c>
      <c r="F131" s="1">
        <v>0</v>
      </c>
      <c r="G131" s="2">
        <f t="shared" si="0"/>
        <v>546021.0379</v>
      </c>
      <c r="H131" s="2">
        <f t="shared" si="1"/>
        <v>0.82000000006519258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1239240.53</v>
      </c>
      <c r="D132" s="1">
        <f>'PR-RAS'!E136</f>
        <v>1480460.65</v>
      </c>
      <c r="E132" s="1">
        <v>0</v>
      </c>
      <c r="F132" s="1">
        <v>0</v>
      </c>
      <c r="G132" s="2">
        <f t="shared" si="0"/>
        <v>550221.19972999999</v>
      </c>
      <c r="H132" s="2">
        <f t="shared" si="1"/>
        <v>0.82000000006519258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1782301.1599999997</v>
      </c>
      <c r="D148" s="1">
        <f>'PR-RAS'!E152</f>
        <v>2219407.63</v>
      </c>
      <c r="E148" s="1">
        <v>0</v>
      </c>
      <c r="F148" s="1">
        <v>0</v>
      </c>
      <c r="G148" s="2">
        <f t="shared" si="0"/>
        <v>914504.11373999994</v>
      </c>
      <c r="H148" s="2">
        <f t="shared" si="1"/>
        <v>0.52999999979510903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1606170.4899999998</v>
      </c>
      <c r="D149" s="1">
        <f>'PR-RAS'!E153</f>
        <v>2003763.1300000001</v>
      </c>
      <c r="E149" s="1">
        <v>0</v>
      </c>
      <c r="F149" s="1">
        <v>0</v>
      </c>
      <c r="G149" s="2">
        <f t="shared" si="0"/>
        <v>830827.11899999995</v>
      </c>
      <c r="H149" s="2">
        <f t="shared" si="1"/>
        <v>0.61999999987892807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1147907.0499999998</v>
      </c>
      <c r="D150" s="1">
        <f>'PR-RAS'!E154</f>
        <v>1531200.4500000002</v>
      </c>
      <c r="E150" s="1">
        <v>0</v>
      </c>
      <c r="F150" s="1">
        <v>0</v>
      </c>
      <c r="G150" s="2">
        <f t="shared" si="0"/>
        <v>627335.88454999996</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880100.16</v>
      </c>
      <c r="D151" s="1">
        <f>'PR-RAS'!E155</f>
        <v>1182997.18</v>
      </c>
      <c r="E151" s="1">
        <v>0</v>
      </c>
      <c r="F151" s="1">
        <v>0</v>
      </c>
      <c r="G151" s="2">
        <f t="shared" si="0"/>
        <v>486914.17799999996</v>
      </c>
      <c r="H151" s="2">
        <f t="shared" si="1"/>
        <v>0.33999999996740371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1918.58</v>
      </c>
      <c r="D152" s="1">
        <f>'PR-RAS'!E156</f>
        <v>1510.57</v>
      </c>
      <c r="E152" s="1">
        <v>0</v>
      </c>
      <c r="F152" s="1">
        <v>0</v>
      </c>
      <c r="G152" s="2">
        <f t="shared" si="0"/>
        <v>745.89771999999982</v>
      </c>
      <c r="H152" s="2">
        <f t="shared" si="1"/>
        <v>0.85000000000013642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26493.200000000001</v>
      </c>
      <c r="D153" s="1">
        <f>'PR-RAS'!E157</f>
        <v>34109.11</v>
      </c>
      <c r="E153" s="1">
        <v>0</v>
      </c>
      <c r="F153" s="1">
        <v>0</v>
      </c>
      <c r="G153" s="2">
        <f t="shared" si="0"/>
        <v>14396.135839999999</v>
      </c>
      <c r="H153" s="2">
        <f t="shared" si="1"/>
        <v>0.31000000000130967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239395.11</v>
      </c>
      <c r="D154" s="1">
        <f>'PR-RAS'!E158</f>
        <v>312583.59000000003</v>
      </c>
      <c r="E154" s="1">
        <v>0</v>
      </c>
      <c r="F154" s="1">
        <v>0</v>
      </c>
      <c r="G154" s="2">
        <f t="shared" si="0"/>
        <v>132278.03036999999</v>
      </c>
      <c r="H154" s="2">
        <f t="shared" si="1"/>
        <v>0.51999999996041879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183523.15</v>
      </c>
      <c r="D155" s="1">
        <f>'PR-RAS'!E159</f>
        <v>107484.74</v>
      </c>
      <c r="E155" s="1">
        <v>0</v>
      </c>
      <c r="F155" s="1">
        <v>0</v>
      </c>
      <c r="G155" s="2">
        <f t="shared" si="0"/>
        <v>61367.865019999997</v>
      </c>
      <c r="H155" s="2">
        <f t="shared" si="1"/>
        <v>0.40999999998894054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274740.28999999998</v>
      </c>
      <c r="D156" s="1">
        <f>'PR-RAS'!E160</f>
        <v>365077.94</v>
      </c>
      <c r="E156" s="1">
        <v>0</v>
      </c>
      <c r="F156" s="1">
        <v>0</v>
      </c>
      <c r="G156" s="2">
        <f t="shared" si="0"/>
        <v>155758.90634999998</v>
      </c>
      <c r="H156" s="2">
        <f t="shared" si="1"/>
        <v>0.34999999997671694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87525.27</v>
      </c>
      <c r="D157" s="1">
        <f>'PR-RAS'!E161</f>
        <v>115755.34</v>
      </c>
      <c r="E157" s="1">
        <v>0</v>
      </c>
      <c r="F157" s="1">
        <v>0</v>
      </c>
      <c r="G157" s="2">
        <f t="shared" si="0"/>
        <v>49769.608200000002</v>
      </c>
      <c r="H157" s="2">
        <f t="shared" si="1"/>
        <v>0.61000000000058208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187215.02</v>
      </c>
      <c r="D158" s="1">
        <f>'PR-RAS'!E162</f>
        <v>249322.6</v>
      </c>
      <c r="E158" s="1">
        <v>0</v>
      </c>
      <c r="F158" s="1">
        <v>0</v>
      </c>
      <c r="G158" s="2">
        <f t="shared" si="0"/>
        <v>107680.05454</v>
      </c>
      <c r="H158" s="2">
        <f t="shared" si="1"/>
        <v>0.41999999998370185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174865.89999999997</v>
      </c>
      <c r="D160" s="1">
        <f>'PR-RAS'!E164</f>
        <v>215238.16000000003</v>
      </c>
      <c r="E160" s="1">
        <v>0</v>
      </c>
      <c r="F160" s="1">
        <v>0</v>
      </c>
      <c r="G160" s="2">
        <f t="shared" si="0"/>
        <v>96249.412979999994</v>
      </c>
      <c r="H160" s="2">
        <f t="shared" si="1"/>
        <v>0.26000000006752089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53676.72</v>
      </c>
      <c r="D161" s="1">
        <f>'PR-RAS'!E165</f>
        <v>56821.170000000006</v>
      </c>
      <c r="E161" s="1">
        <v>0</v>
      </c>
      <c r="F161" s="1">
        <v>0</v>
      </c>
      <c r="G161" s="2">
        <f t="shared" si="0"/>
        <v>26771.049599999998</v>
      </c>
      <c r="H161" s="2">
        <f t="shared" si="1"/>
        <v>0.45000000000436557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6963.72</v>
      </c>
      <c r="D162" s="1">
        <f>'PR-RAS'!E166</f>
        <v>9223.3700000000008</v>
      </c>
      <c r="E162" s="1">
        <v>0</v>
      </c>
      <c r="F162" s="1">
        <v>0</v>
      </c>
      <c r="G162" s="2">
        <f t="shared" si="0"/>
        <v>4091.0840600000006</v>
      </c>
      <c r="H162" s="2">
        <f t="shared" si="1"/>
        <v>0.6500000000005457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46158.6</v>
      </c>
      <c r="D163" s="1">
        <f>'PR-RAS'!E167</f>
        <v>46661.8</v>
      </c>
      <c r="E163" s="1">
        <v>0</v>
      </c>
      <c r="F163" s="1">
        <v>0</v>
      </c>
      <c r="G163" s="2">
        <f t="shared" si="0"/>
        <v>22596.116400000003</v>
      </c>
      <c r="H163" s="2">
        <f t="shared" si="1"/>
        <v>0.59999999999854481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554.4</v>
      </c>
      <c r="D164" s="1">
        <f>'PR-RAS'!E168</f>
        <v>936</v>
      </c>
      <c r="E164" s="1">
        <v>0</v>
      </c>
      <c r="F164" s="1">
        <v>0</v>
      </c>
      <c r="G164" s="2">
        <f t="shared" si="0"/>
        <v>395.50320000000005</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53557.649999999994</v>
      </c>
      <c r="D166" s="1">
        <f>'PR-RAS'!E170</f>
        <v>67410.44</v>
      </c>
      <c r="E166" s="1">
        <v>0</v>
      </c>
      <c r="F166" s="1">
        <v>0</v>
      </c>
      <c r="G166" s="2">
        <f t="shared" si="0"/>
        <v>31082.457450000002</v>
      </c>
      <c r="H166" s="2">
        <f t="shared" si="1"/>
        <v>0.79000000000814907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1635.03</v>
      </c>
      <c r="D167" s="1">
        <f>'PR-RAS'!E171</f>
        <v>1974.07</v>
      </c>
      <c r="E167" s="1">
        <v>0</v>
      </c>
      <c r="F167" s="1">
        <v>0</v>
      </c>
      <c r="G167" s="2">
        <f t="shared" si="0"/>
        <v>926.80622000000005</v>
      </c>
      <c r="H167" s="2">
        <f t="shared" si="1"/>
        <v>9.9999999999909051E-2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9495.4</v>
      </c>
      <c r="D168" s="1">
        <f>'PR-RAS'!E172</f>
        <v>6475.65</v>
      </c>
      <c r="E168" s="1">
        <v>0</v>
      </c>
      <c r="F168" s="1">
        <v>0</v>
      </c>
      <c r="G168" s="2">
        <f t="shared" si="0"/>
        <v>3748.5988999999995</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14202.49</v>
      </c>
      <c r="D169" s="1">
        <f>'PR-RAS'!E173</f>
        <v>14059.87</v>
      </c>
      <c r="E169" s="1">
        <v>0</v>
      </c>
      <c r="F169" s="1">
        <v>0</v>
      </c>
      <c r="G169" s="2">
        <f t="shared" si="0"/>
        <v>7110.1346400000011</v>
      </c>
      <c r="H169" s="2">
        <f t="shared" si="1"/>
        <v>0.61999999999898137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300.25</v>
      </c>
      <c r="D170" s="1">
        <f>'PR-RAS'!E174</f>
        <v>1541.78</v>
      </c>
      <c r="E170" s="1">
        <v>0</v>
      </c>
      <c r="F170" s="1">
        <v>0</v>
      </c>
      <c r="G170" s="2">
        <f t="shared" si="0"/>
        <v>571.86389000000008</v>
      </c>
      <c r="H170" s="2">
        <f t="shared" si="1"/>
        <v>0.47000000000002728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21.18</v>
      </c>
      <c r="D171" s="1">
        <f>'PR-RAS'!E175</f>
        <v>6383.73</v>
      </c>
      <c r="E171" s="1">
        <v>0</v>
      </c>
      <c r="F171" s="1">
        <v>0</v>
      </c>
      <c r="G171" s="2">
        <f t="shared" si="0"/>
        <v>2174.0688</v>
      </c>
      <c r="H171" s="2">
        <f t="shared" si="1"/>
        <v>0.45000000000043627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27903.3</v>
      </c>
      <c r="D173" s="1">
        <f>'PR-RAS'!E177</f>
        <v>36975.339999999997</v>
      </c>
      <c r="E173" s="1">
        <v>0</v>
      </c>
      <c r="F173" s="1">
        <v>0</v>
      </c>
      <c r="G173" s="2">
        <f t="shared" si="0"/>
        <v>17518.884559999999</v>
      </c>
      <c r="H173" s="2">
        <f t="shared" si="1"/>
        <v>0.63999999999577994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47107.849999999991</v>
      </c>
      <c r="D174" s="1">
        <f>'PR-RAS'!E178</f>
        <v>71228.3</v>
      </c>
      <c r="E174" s="1">
        <v>0</v>
      </c>
      <c r="F174" s="1">
        <v>0</v>
      </c>
      <c r="G174" s="2">
        <f t="shared" si="0"/>
        <v>32794.649850000002</v>
      </c>
      <c r="H174" s="2">
        <f t="shared" si="1"/>
        <v>0.45000000001164153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5287.34</v>
      </c>
      <c r="D175" s="1">
        <f>'PR-RAS'!E179</f>
        <v>5216.4799999999996</v>
      </c>
      <c r="E175" s="1">
        <v>0</v>
      </c>
      <c r="F175" s="1">
        <v>0</v>
      </c>
      <c r="G175" s="2">
        <f t="shared" si="0"/>
        <v>2735.3321999999998</v>
      </c>
      <c r="H175" s="2">
        <f t="shared" si="1"/>
        <v>0.81999999999970896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20991.53</v>
      </c>
      <c r="D176" s="1">
        <f>'PR-RAS'!E180</f>
        <v>40059.440000000002</v>
      </c>
      <c r="E176" s="1">
        <v>0</v>
      </c>
      <c r="F176" s="1">
        <v>0</v>
      </c>
      <c r="G176" s="2">
        <f t="shared" si="0"/>
        <v>17694.321749999999</v>
      </c>
      <c r="H176" s="2">
        <f t="shared" si="1"/>
        <v>0.91000000000349246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1665.48</v>
      </c>
      <c r="D177" s="1">
        <f>'PR-RAS'!E181</f>
        <v>1957.75</v>
      </c>
      <c r="E177" s="1">
        <v>0</v>
      </c>
      <c r="F177" s="1">
        <v>0</v>
      </c>
      <c r="G177" s="2">
        <f t="shared" si="0"/>
        <v>982.25247999999988</v>
      </c>
      <c r="H177" s="2">
        <f t="shared" si="1"/>
        <v>0.73000000000001819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4417.72</v>
      </c>
      <c r="D178" s="1">
        <f>'PR-RAS'!E182</f>
        <v>3372.78</v>
      </c>
      <c r="E178" s="1">
        <v>0</v>
      </c>
      <c r="F178" s="1">
        <v>0</v>
      </c>
      <c r="G178" s="2">
        <f t="shared" si="0"/>
        <v>1975.90056</v>
      </c>
      <c r="H178" s="2">
        <f t="shared" si="1"/>
        <v>0.49999999999954525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7264.13</v>
      </c>
      <c r="D179" s="1">
        <f>'PR-RAS'!E183</f>
        <v>7588.37</v>
      </c>
      <c r="E179" s="1">
        <v>0</v>
      </c>
      <c r="F179" s="1">
        <v>0</v>
      </c>
      <c r="G179" s="2">
        <f t="shared" si="0"/>
        <v>3994.4748599999998</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550.6</v>
      </c>
      <c r="D180" s="1">
        <f>'PR-RAS'!E184</f>
        <v>6815</v>
      </c>
      <c r="E180" s="1">
        <v>0</v>
      </c>
      <c r="F180" s="1">
        <v>0</v>
      </c>
      <c r="G180" s="2">
        <f t="shared" si="0"/>
        <v>2538.3274000000001</v>
      </c>
      <c r="H180" s="2">
        <f t="shared" si="1"/>
        <v>0.39999999999997726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372.02</v>
      </c>
      <c r="D181" s="1">
        <f>'PR-RAS'!E185</f>
        <v>0</v>
      </c>
      <c r="E181" s="1">
        <v>0</v>
      </c>
      <c r="F181" s="1">
        <v>0</v>
      </c>
      <c r="G181" s="2">
        <f t="shared" si="0"/>
        <v>66.9636</v>
      </c>
      <c r="H181" s="2">
        <f t="shared" si="1"/>
        <v>1.999999999998181E-2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4566.0600000000004</v>
      </c>
      <c r="D182" s="1">
        <f>'PR-RAS'!E186</f>
        <v>4524.17</v>
      </c>
      <c r="E182" s="1">
        <v>0</v>
      </c>
      <c r="F182" s="1">
        <v>0</v>
      </c>
      <c r="G182" s="2">
        <f t="shared" si="0"/>
        <v>2464.2064</v>
      </c>
      <c r="H182" s="2">
        <f t="shared" si="1"/>
        <v>0.23000000000047294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1992.97</v>
      </c>
      <c r="D183" s="1">
        <f>'PR-RAS'!E187</f>
        <v>1694.31</v>
      </c>
      <c r="E183" s="1">
        <v>0</v>
      </c>
      <c r="F183" s="1">
        <v>0</v>
      </c>
      <c r="G183" s="2">
        <f t="shared" si="0"/>
        <v>979.44938000000002</v>
      </c>
      <c r="H183" s="2">
        <f t="shared" si="1"/>
        <v>0.33999999999991815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20523.679999999997</v>
      </c>
      <c r="D190" s="1">
        <f>'PR-RAS'!E194</f>
        <v>19778.25</v>
      </c>
      <c r="E190" s="1">
        <v>0</v>
      </c>
      <c r="F190" s="1">
        <v>0</v>
      </c>
      <c r="G190" s="2">
        <f t="shared" si="0"/>
        <v>11355.154019999998</v>
      </c>
      <c r="H190" s="2">
        <f t="shared" si="1"/>
        <v>0.57000000000334694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19200.89</v>
      </c>
      <c r="D192" s="1">
        <f>'PR-RAS'!E196</f>
        <v>17112.02</v>
      </c>
      <c r="E192" s="1">
        <v>0</v>
      </c>
      <c r="F192" s="1">
        <v>0</v>
      </c>
      <c r="G192" s="2">
        <f t="shared" si="0"/>
        <v>10204.161630000001</v>
      </c>
      <c r="H192" s="2">
        <f t="shared" si="1"/>
        <v>0.13000000000101863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989.51</v>
      </c>
      <c r="D193" s="1">
        <f>'PR-RAS'!E197</f>
        <v>1236.99</v>
      </c>
      <c r="E193" s="1">
        <v>0</v>
      </c>
      <c r="F193" s="1">
        <v>0</v>
      </c>
      <c r="G193" s="2">
        <f t="shared" si="0"/>
        <v>664.99007999999992</v>
      </c>
      <c r="H193" s="2">
        <f t="shared" si="1"/>
        <v>0.5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191.16</v>
      </c>
      <c r="D195" s="1">
        <f>'PR-RAS'!E199</f>
        <v>1181.76</v>
      </c>
      <c r="E195" s="1">
        <v>0</v>
      </c>
      <c r="F195" s="1">
        <v>0</v>
      </c>
      <c r="G195" s="2">
        <f t="shared" si="0"/>
        <v>495.60791999999998</v>
      </c>
      <c r="H195" s="2">
        <f t="shared" si="1"/>
        <v>0.40000000000000568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142.12</v>
      </c>
      <c r="D197" s="1">
        <f>'PR-RAS'!E201</f>
        <v>247.48</v>
      </c>
      <c r="E197" s="1">
        <v>0</v>
      </c>
      <c r="F197" s="1">
        <v>0</v>
      </c>
      <c r="G197" s="2">
        <f t="shared" si="0"/>
        <v>124.86767999999999</v>
      </c>
      <c r="H197" s="2">
        <f t="shared" si="1"/>
        <v>0.59999999999999432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64.77000000000001</v>
      </c>
      <c r="D198" s="1">
        <f>'PR-RAS'!E202</f>
        <v>76.34</v>
      </c>
      <c r="E198" s="1">
        <v>0</v>
      </c>
      <c r="F198" s="1">
        <v>0</v>
      </c>
      <c r="G198" s="2">
        <f t="shared" si="0"/>
        <v>42.837650000000004</v>
      </c>
      <c r="H198" s="2">
        <f t="shared" si="1"/>
        <v>0.56999999999999318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64.77000000000001</v>
      </c>
      <c r="D212" s="1">
        <f>'PR-RAS'!E216</f>
        <v>76.34</v>
      </c>
      <c r="E212" s="1">
        <v>0</v>
      </c>
      <c r="F212" s="1">
        <v>0</v>
      </c>
      <c r="G212" s="2">
        <f t="shared" si="0"/>
        <v>45.881950000000003</v>
      </c>
      <c r="H212" s="2">
        <f t="shared" si="1"/>
        <v>0.56999999999999318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55.52</v>
      </c>
      <c r="D213" s="1">
        <f>'PR-RAS'!E217</f>
        <v>54.48</v>
      </c>
      <c r="E213" s="1">
        <v>0</v>
      </c>
      <c r="F213" s="1">
        <v>0</v>
      </c>
      <c r="G213" s="2">
        <f t="shared" si="0"/>
        <v>34.869759999999999</v>
      </c>
      <c r="H213" s="2">
        <f t="shared" si="1"/>
        <v>0.95999999999999375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9.25</v>
      </c>
      <c r="D215" s="1">
        <f>'PR-RAS'!E219</f>
        <v>21.86</v>
      </c>
      <c r="E215" s="1">
        <v>0</v>
      </c>
      <c r="F215" s="1">
        <v>0</v>
      </c>
      <c r="G215" s="2">
        <f t="shared" si="0"/>
        <v>11.33558</v>
      </c>
      <c r="H215" s="2">
        <f t="shared" si="1"/>
        <v>0.39000000000000057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1200</v>
      </c>
      <c r="D258" s="1">
        <f>'PR-RAS'!E262</f>
        <v>330</v>
      </c>
      <c r="E258" s="1">
        <v>0</v>
      </c>
      <c r="F258" s="1">
        <v>0</v>
      </c>
      <c r="G258" s="2">
        <f t="shared" si="0"/>
        <v>478.02000000000004</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1200</v>
      </c>
      <c r="D265" s="1">
        <f>'PR-RAS'!E269</f>
        <v>330</v>
      </c>
      <c r="E265" s="1">
        <v>0</v>
      </c>
      <c r="F265" s="1">
        <v>0</v>
      </c>
      <c r="G265" s="2">
        <f t="shared" si="0"/>
        <v>491.04</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1200</v>
      </c>
      <c r="D266" s="1">
        <f>'PR-RAS'!E270</f>
        <v>330</v>
      </c>
      <c r="E266" s="1">
        <v>0</v>
      </c>
      <c r="F266" s="1">
        <v>0</v>
      </c>
      <c r="G266" s="2">
        <f t="shared" si="0"/>
        <v>492.90000000000003</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1782301.1599999997</v>
      </c>
      <c r="D295" s="1">
        <f>'PR-RAS'!E299</f>
        <v>2219407.63</v>
      </c>
      <c r="E295" s="1">
        <v>0</v>
      </c>
      <c r="F295" s="1">
        <v>0</v>
      </c>
      <c r="G295" s="2">
        <f t="shared" si="12"/>
        <v>1829008.2274799999</v>
      </c>
      <c r="H295" s="2">
        <f t="shared" si="13"/>
        <v>0.52999999979510903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185830.39000000036</v>
      </c>
      <c r="D296" s="1">
        <f>'PR-RAS'!E300</f>
        <v>0</v>
      </c>
      <c r="E296" s="1">
        <v>0</v>
      </c>
      <c r="F296" s="1">
        <v>0</v>
      </c>
      <c r="G296" s="2">
        <f t="shared" si="12"/>
        <v>54819.965050000101</v>
      </c>
      <c r="H296" s="2">
        <f t="shared" si="13"/>
        <v>0.3900000003632158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45175.649999999907</v>
      </c>
      <c r="E297" s="1">
        <v>0</v>
      </c>
      <c r="F297" s="1">
        <v>0</v>
      </c>
      <c r="G297" s="2">
        <f t="shared" si="12"/>
        <v>26743.984799999944</v>
      </c>
      <c r="H297" s="2">
        <f t="shared" si="13"/>
        <v>0.35000000009313226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9929.24</v>
      </c>
      <c r="D299" s="1">
        <f>'PR-RAS'!E303</f>
        <v>91935.6</v>
      </c>
      <c r="E299" s="1">
        <v>0</v>
      </c>
      <c r="F299" s="1">
        <v>0</v>
      </c>
      <c r="G299" s="2">
        <f t="shared" si="12"/>
        <v>57752.53112</v>
      </c>
      <c r="H299" s="2">
        <f t="shared" si="13"/>
        <v>0.63999999999396096</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95769.86</v>
      </c>
      <c r="D300" s="1">
        <f>'PR-RAS'!E304</f>
        <v>87574.1</v>
      </c>
      <c r="E300" s="1">
        <v>0</v>
      </c>
      <c r="F300" s="1">
        <v>0</v>
      </c>
      <c r="G300" s="2">
        <f t="shared" si="12"/>
        <v>81004.499939999994</v>
      </c>
      <c r="H300" s="2">
        <f t="shared" si="13"/>
        <v>0.24000000000523869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95769.86</v>
      </c>
      <c r="D301" s="1">
        <f>'PR-RAS'!E305</f>
        <v>98970.92</v>
      </c>
      <c r="E301" s="1">
        <v>0</v>
      </c>
      <c r="F301" s="1">
        <v>0</v>
      </c>
      <c r="G301" s="2">
        <f t="shared" si="12"/>
        <v>88113.51</v>
      </c>
      <c r="H301" s="2">
        <f t="shared" si="13"/>
        <v>0.22000000000116415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4709.13</v>
      </c>
      <c r="D355" s="1">
        <f>'PR-RAS'!E360</f>
        <v>24701.879999999997</v>
      </c>
      <c r="E355" s="1">
        <v>0</v>
      </c>
      <c r="F355" s="1">
        <v>0</v>
      </c>
      <c r="G355" s="2">
        <f t="shared" si="12"/>
        <v>19155.963059999995</v>
      </c>
      <c r="H355" s="2">
        <f t="shared" si="13"/>
        <v>0.25000000000272848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1626.38</v>
      </c>
      <c r="D368" s="1">
        <f>'PR-RAS'!E373</f>
        <v>24701.879999999997</v>
      </c>
      <c r="E368" s="1">
        <v>0</v>
      </c>
      <c r="F368" s="1">
        <v>0</v>
      </c>
      <c r="G368" s="2">
        <f t="shared" si="12"/>
        <v>18728.061379999996</v>
      </c>
      <c r="H368" s="2">
        <f t="shared" si="13"/>
        <v>0.50000000000272848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1626.38</v>
      </c>
      <c r="D374" s="1">
        <f>'PR-RAS'!E379</f>
        <v>24701.879999999997</v>
      </c>
      <c r="E374" s="1">
        <v>0</v>
      </c>
      <c r="F374" s="1">
        <v>0</v>
      </c>
      <c r="G374" s="2">
        <f t="shared" si="12"/>
        <v>19034.242219999996</v>
      </c>
      <c r="H374" s="2">
        <f t="shared" si="13"/>
        <v>0.50000000000272848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870.64</v>
      </c>
      <c r="D375" s="1">
        <f>'PR-RAS'!E380</f>
        <v>1289.04</v>
      </c>
      <c r="E375" s="1">
        <v>0</v>
      </c>
      <c r="F375" s="1">
        <v>0</v>
      </c>
      <c r="G375" s="2">
        <f t="shared" si="12"/>
        <v>1289.8212799999999</v>
      </c>
      <c r="H375" s="2">
        <f t="shared" si="13"/>
        <v>0.39999999999997726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755.74</v>
      </c>
      <c r="D377" s="1">
        <f>'PR-RAS'!E382</f>
        <v>20845.419999999998</v>
      </c>
      <c r="E377" s="1">
        <v>0</v>
      </c>
      <c r="F377" s="1">
        <v>0</v>
      </c>
      <c r="G377" s="2">
        <f t="shared" si="12"/>
        <v>15959.914079999999</v>
      </c>
      <c r="H377" s="2">
        <f t="shared" si="13"/>
        <v>0.67999999999824468</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2567.42</v>
      </c>
      <c r="E381" s="1">
        <v>0</v>
      </c>
      <c r="F381" s="1">
        <v>0</v>
      </c>
      <c r="G381" s="2">
        <f t="shared" si="12"/>
        <v>1951.2392</v>
      </c>
      <c r="H381" s="2">
        <f t="shared" si="13"/>
        <v>0.42000000000007276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3082.75</v>
      </c>
      <c r="D407" s="1">
        <f>'PR-RAS'!E412</f>
        <v>0</v>
      </c>
      <c r="E407" s="1">
        <v>0</v>
      </c>
      <c r="F407" s="1">
        <v>0</v>
      </c>
      <c r="G407" s="2">
        <f t="shared" si="12"/>
        <v>1251.5965000000001</v>
      </c>
      <c r="H407" s="2">
        <f t="shared" si="13"/>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3082.75</v>
      </c>
      <c r="D410" s="1">
        <f>'PR-RAS'!E415</f>
        <v>0</v>
      </c>
      <c r="E410" s="1">
        <v>0</v>
      </c>
      <c r="F410" s="1">
        <v>0</v>
      </c>
      <c r="G410" s="2">
        <f t="shared" si="12"/>
        <v>1260.84475</v>
      </c>
      <c r="H410" s="2">
        <f t="shared" si="13"/>
        <v>0.25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4709.13</v>
      </c>
      <c r="D413" s="1">
        <f>'PR-RAS'!E418</f>
        <v>24701.879999999997</v>
      </c>
      <c r="E413" s="1">
        <v>0</v>
      </c>
      <c r="F413" s="1">
        <v>0</v>
      </c>
      <c r="G413" s="2">
        <f t="shared" si="12"/>
        <v>22294.510679999996</v>
      </c>
      <c r="H413" s="2">
        <f t="shared" si="13"/>
        <v>0.25000000000272848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13259.63</v>
      </c>
      <c r="E415" s="1">
        <v>0</v>
      </c>
      <c r="F415" s="1">
        <v>0</v>
      </c>
      <c r="G415" s="2">
        <f t="shared" si="12"/>
        <v>10978.973639999998</v>
      </c>
      <c r="H415" s="2">
        <f t="shared" si="13"/>
        <v>0.37000000000080036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1968131.55</v>
      </c>
      <c r="D417" s="1">
        <f>'PR-RAS'!E422</f>
        <v>2174231.98</v>
      </c>
      <c r="E417" s="1">
        <v>0</v>
      </c>
      <c r="F417" s="1">
        <v>0</v>
      </c>
      <c r="G417" s="2">
        <f t="shared" si="12"/>
        <v>2627703.7321599997</v>
      </c>
      <c r="H417" s="2">
        <f t="shared" si="13"/>
        <v>0.46999999997206032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1787010.2899999996</v>
      </c>
      <c r="D418" s="1">
        <f>'PR-RAS'!E423</f>
        <v>2244109.5099999998</v>
      </c>
      <c r="E418" s="1">
        <v>0</v>
      </c>
      <c r="F418" s="1">
        <v>0</v>
      </c>
      <c r="G418" s="2">
        <f t="shared" si="12"/>
        <v>2616770.6222699992</v>
      </c>
      <c r="H418" s="2">
        <f t="shared" si="13"/>
        <v>0.77999999979510903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181121.26000000047</v>
      </c>
      <c r="D419" s="1">
        <f>'PR-RAS'!E424</f>
        <v>0</v>
      </c>
      <c r="E419" s="1">
        <v>0</v>
      </c>
      <c r="F419" s="1">
        <v>0</v>
      </c>
      <c r="G419" s="2">
        <f t="shared" si="12"/>
        <v>75708.686680000203</v>
      </c>
      <c r="H419" s="2">
        <f t="shared" si="13"/>
        <v>0.26000000047497451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69877.529999999795</v>
      </c>
      <c r="E420" s="1">
        <v>0</v>
      </c>
      <c r="F420" s="1">
        <v>0</v>
      </c>
      <c r="G420" s="2">
        <f t="shared" si="12"/>
        <v>58557.370139999824</v>
      </c>
      <c r="H420" s="2">
        <f t="shared" si="13"/>
        <v>0.47000000020489097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9929.24</v>
      </c>
      <c r="D422" s="1">
        <f>'PR-RAS'!E427</f>
        <v>105195.23000000001</v>
      </c>
      <c r="E422" s="1">
        <v>0</v>
      </c>
      <c r="F422" s="1">
        <v>0</v>
      </c>
      <c r="G422" s="2">
        <f t="shared" si="12"/>
        <v>92754.593699999998</v>
      </c>
      <c r="H422" s="2">
        <f t="shared" si="13"/>
        <v>0.4700000000102591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95769.86</v>
      </c>
      <c r="D423" s="1">
        <f>'PR-RAS'!E428</f>
        <v>87574.1</v>
      </c>
      <c r="E423" s="1">
        <v>0</v>
      </c>
      <c r="F423" s="1">
        <v>0</v>
      </c>
      <c r="G423" s="2">
        <f t="shared" si="12"/>
        <v>114327.42131999999</v>
      </c>
      <c r="H423" s="2">
        <f t="shared" si="13"/>
        <v>0.24000000000523869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1968131.55</v>
      </c>
      <c r="D637" s="1">
        <f>'PR-RAS'!E643</f>
        <v>2174231.98</v>
      </c>
      <c r="E637" s="1">
        <v>0</v>
      </c>
      <c r="F637" s="1">
        <v>0</v>
      </c>
      <c r="G637" s="2">
        <f t="shared" si="14"/>
        <v>4017354.7443599999</v>
      </c>
      <c r="H637" s="2">
        <f t="shared" si="15"/>
        <v>0.46999999997206032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1787010.2899999996</v>
      </c>
      <c r="D638" s="1">
        <f>'PR-RAS'!E644</f>
        <v>2244109.5099999998</v>
      </c>
      <c r="E638" s="1">
        <v>0</v>
      </c>
      <c r="F638" s="1">
        <v>0</v>
      </c>
      <c r="G638" s="2">
        <f t="shared" si="14"/>
        <v>3997321.0704699992</v>
      </c>
      <c r="H638" s="2">
        <f t="shared" si="15"/>
        <v>0.77999999979510903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181121.26000000047</v>
      </c>
      <c r="D639" s="1">
        <f>'PR-RAS'!E645</f>
        <v>0</v>
      </c>
      <c r="E639" s="1">
        <v>0</v>
      </c>
      <c r="F639" s="1">
        <v>0</v>
      </c>
      <c r="G639" s="2">
        <f t="shared" si="14"/>
        <v>115555.36388000031</v>
      </c>
      <c r="H639" s="2">
        <f t="shared" si="15"/>
        <v>0.26000000047497451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69877.529999999795</v>
      </c>
      <c r="E640" s="1">
        <v>0</v>
      </c>
      <c r="F640" s="1">
        <v>0</v>
      </c>
      <c r="G640" s="2">
        <f t="shared" si="14"/>
        <v>89303.483339999744</v>
      </c>
      <c r="H640" s="2">
        <f t="shared" si="15"/>
        <v>0.47000000020489097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9929.24</v>
      </c>
      <c r="D642" s="1">
        <f>'PR-RAS'!E648</f>
        <v>105195.23000000001</v>
      </c>
      <c r="E642" s="1">
        <v>0</v>
      </c>
      <c r="F642" s="1">
        <v>0</v>
      </c>
      <c r="G642" s="2">
        <f t="shared" si="14"/>
        <v>141224.9277</v>
      </c>
      <c r="H642" s="2">
        <f t="shared" si="15"/>
        <v>0.4700000000102591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171192.02000000048</v>
      </c>
      <c r="D643" s="1">
        <f>'PR-RAS'!E649</f>
        <v>0</v>
      </c>
      <c r="E643" s="1">
        <v>0</v>
      </c>
      <c r="F643" s="1">
        <v>0</v>
      </c>
      <c r="G643" s="2">
        <f t="shared" si="14"/>
        <v>109905.27684000031</v>
      </c>
      <c r="H643" s="2">
        <f t="shared" si="15"/>
        <v>2.0000000484287739E-2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175072.75999999981</v>
      </c>
      <c r="E644" s="1">
        <v>0</v>
      </c>
      <c r="F644" s="1">
        <v>0</v>
      </c>
      <c r="G644" s="2">
        <f t="shared" si="14"/>
        <v>225143.56935999976</v>
      </c>
      <c r="H644" s="2">
        <f t="shared" si="15"/>
        <v>0.24000000019441359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73</v>
      </c>
      <c r="D651" s="1">
        <f>'PR-RAS'!E658</f>
        <v>73</v>
      </c>
      <c r="E651" s="1">
        <v>0</v>
      </c>
      <c r="F651" s="1">
        <v>0</v>
      </c>
      <c r="G651" s="2">
        <f t="shared" si="14"/>
        <v>142.35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72</v>
      </c>
      <c r="D653" s="1">
        <f>'PR-RAS'!E660</f>
        <v>72</v>
      </c>
      <c r="E653" s="1">
        <v>0</v>
      </c>
      <c r="F653" s="1">
        <v>0</v>
      </c>
      <c r="G653" s="2">
        <f t="shared" si="14"/>
        <v>140.83199999999999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10456.5</v>
      </c>
      <c r="E676" s="1">
        <v>0</v>
      </c>
      <c r="F676" s="1">
        <v>0</v>
      </c>
      <c r="G676" s="2">
        <f t="shared" si="14"/>
        <v>14116.275000000001</v>
      </c>
      <c r="H676" s="2">
        <f t="shared" si="15"/>
        <v>0.5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940.32</v>
      </c>
      <c r="E719" s="1">
        <v>0</v>
      </c>
      <c r="F719" s="1">
        <v>0</v>
      </c>
      <c r="G719" s="2">
        <f t="shared" si="14"/>
        <v>1350.29952</v>
      </c>
      <c r="H719" s="2">
        <f t="shared" si="15"/>
        <v>0.32000000000005002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57392.47</v>
      </c>
      <c r="D725" s="1">
        <f>'PR-RAS'!E732</f>
        <v>0</v>
      </c>
      <c r="E725" s="1">
        <v>0</v>
      </c>
      <c r="F725" s="1">
        <v>0</v>
      </c>
      <c r="G725" s="2">
        <f t="shared" si="14"/>
        <v>41552.148280000001</v>
      </c>
      <c r="H725" s="2">
        <f t="shared" si="15"/>
        <v>0.47000000000116415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8788.2199999999993</v>
      </c>
      <c r="D726" s="1">
        <f>'PR-RAS'!E733</f>
        <v>10772.73</v>
      </c>
      <c r="E726" s="1">
        <v>0</v>
      </c>
      <c r="F726" s="1">
        <v>0</v>
      </c>
      <c r="G726" s="2">
        <f t="shared" si="14"/>
        <v>21991.917999999998</v>
      </c>
      <c r="H726" s="2">
        <f t="shared" si="15"/>
        <v>0.48999999999978172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46158.6</v>
      </c>
      <c r="D727" s="1">
        <f>'PR-RAS'!E734</f>
        <v>46661.8</v>
      </c>
      <c r="E727" s="1">
        <v>0</v>
      </c>
      <c r="F727" s="1">
        <v>0</v>
      </c>
      <c r="G727" s="2">
        <f t="shared" si="14"/>
        <v>101264.0772</v>
      </c>
      <c r="H727" s="2">
        <f t="shared" si="15"/>
        <v>0.59999999999854481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550.6</v>
      </c>
      <c r="D729" s="1">
        <f>'PR-RAS'!E736</f>
        <v>6815</v>
      </c>
      <c r="E729" s="1">
        <v>0</v>
      </c>
      <c r="F729" s="1">
        <v>0</v>
      </c>
      <c r="G729" s="2">
        <f t="shared" si="14"/>
        <v>10323.4768</v>
      </c>
      <c r="H729" s="2">
        <f t="shared" si="15"/>
        <v>0.39999999999997726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3372.75</v>
      </c>
      <c r="D735" s="1">
        <f>'PR-RAS'!E742</f>
        <v>1707.46</v>
      </c>
      <c r="E735" s="1">
        <v>0</v>
      </c>
      <c r="F735" s="1">
        <v>0</v>
      </c>
      <c r="G735" s="2">
        <f t="shared" si="14"/>
        <v>4982.1497799999997</v>
      </c>
      <c r="H735" s="2">
        <f t="shared" si="15"/>
        <v>0.71000000000003638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1200</v>
      </c>
      <c r="D839" s="1">
        <f>'PR-RAS'!E846</f>
        <v>330</v>
      </c>
      <c r="E839" s="1">
        <v>0</v>
      </c>
      <c r="F839" s="1">
        <v>0</v>
      </c>
      <c r="G839" s="2">
        <f t="shared" si="38"/>
        <v>1558.6799999999998</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8"/>
        <v>0</v>
      </c>
      <c r="H841" s="2">
        <f t="shared" si="3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8"/>
        <v>0</v>
      </c>
      <c r="H843" s="2">
        <f t="shared" si="3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8"/>
        <v>0</v>
      </c>
      <c r="H844" s="2">
        <f t="shared" si="3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8"/>
        <v>0</v>
      </c>
      <c r="H850" s="2">
        <f t="shared" si="3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40">(B863/1000)*(C863*1+D863*2)</f>
        <v>0</v>
      </c>
      <c r="H863" s="2">
        <f t="shared" ref="H863:H865" si="41">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82">B1582/1000*C1582</f>
        <v>0</v>
      </c>
      <c r="H1582" s="7">
        <f t="shared" ref="H1582:H1686" si="83">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82"/>
        <v>0</v>
      </c>
      <c r="H1583" s="2">
        <f t="shared" si="83"/>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82"/>
        <v>0</v>
      </c>
      <c r="H1585" s="2">
        <f t="shared" si="83"/>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82"/>
        <v>0</v>
      </c>
      <c r="H1586" s="2">
        <f t="shared" si="83"/>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82"/>
        <v>0</v>
      </c>
      <c r="H1587" s="2">
        <f t="shared" si="83"/>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82"/>
        <v>0</v>
      </c>
      <c r="H1588" s="2">
        <f t="shared" si="83"/>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82"/>
        <v>0</v>
      </c>
      <c r="H1589" s="2">
        <f t="shared" si="83"/>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82"/>
        <v>0</v>
      </c>
      <c r="H1591" s="2">
        <f t="shared" si="83"/>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82"/>
        <v>0</v>
      </c>
      <c r="H1592" s="2">
        <f t="shared" si="83"/>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82"/>
        <v>0</v>
      </c>
      <c r="H1593" s="2">
        <f t="shared" si="83"/>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82"/>
        <v>0</v>
      </c>
      <c r="H1594" s="2">
        <f t="shared" si="83"/>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ref="G1601" si="84">B1601/1000*C1601</f>
        <v>0</v>
      </c>
      <c r="H1601" s="2">
        <f t="shared" ref="H1601" si="85">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82"/>
        <v>0</v>
      </c>
      <c r="H1602" s="2">
        <f t="shared" si="83"/>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82"/>
        <v>0</v>
      </c>
      <c r="H1604" s="2">
        <f t="shared" si="83"/>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82"/>
        <v>0</v>
      </c>
      <c r="H1605" s="2">
        <f t="shared" si="83"/>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82"/>
        <v>0</v>
      </c>
      <c r="H1606" s="2">
        <f t="shared" si="83"/>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82"/>
        <v>0</v>
      </c>
      <c r="H1607" s="2">
        <f t="shared" si="83"/>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82"/>
        <v>0</v>
      </c>
      <c r="H1608" s="2">
        <f t="shared" si="83"/>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82"/>
        <v>0</v>
      </c>
      <c r="H1610" s="2">
        <f t="shared" si="83"/>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82"/>
        <v>0</v>
      </c>
      <c r="H1611" s="2">
        <f t="shared" si="83"/>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82"/>
        <v>0</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82"/>
        <v>0</v>
      </c>
      <c r="H1613" s="2">
        <f t="shared" si="83"/>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ref="G1620" si="86">B1620/1000*C1620</f>
        <v>0</v>
      </c>
      <c r="H1620" s="2">
        <f t="shared" ref="H1620" si="87">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82"/>
        <v>0</v>
      </c>
      <c r="H1621" s="2">
        <f t="shared" si="83"/>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82"/>
        <v>0</v>
      </c>
      <c r="H1622" s="2">
        <f t="shared" si="83"/>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82"/>
        <v>0</v>
      </c>
      <c r="H1628" s="2">
        <f t="shared" si="83"/>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82"/>
        <v>0</v>
      </c>
      <c r="H1634" s="2">
        <f t="shared" si="83"/>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82"/>
        <v>0</v>
      </c>
      <c r="H1635" s="2">
        <f t="shared" si="83"/>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82"/>
        <v>0</v>
      </c>
      <c r="H1636" s="2">
        <f t="shared" si="83"/>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82"/>
        <v>0</v>
      </c>
      <c r="H1637" s="2">
        <f t="shared" si="83"/>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82"/>
        <v>0</v>
      </c>
      <c r="H1638" s="2">
        <f t="shared" si="83"/>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82"/>
        <v>0</v>
      </c>
      <c r="H1654" s="2">
        <f t="shared" si="83"/>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82"/>
        <v>0</v>
      </c>
      <c r="H1658" s="2">
        <f t="shared" si="83"/>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82"/>
        <v>0</v>
      </c>
      <c r="H1664" s="2">
        <f t="shared" si="83"/>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82"/>
        <v>0</v>
      </c>
      <c r="H1668" s="2">
        <f t="shared" si="83"/>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82"/>
        <v>0</v>
      </c>
      <c r="H1669" s="2">
        <f t="shared" si="83"/>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82"/>
        <v>0</v>
      </c>
      <c r="H1670" s="2">
        <f t="shared" si="83"/>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82"/>
        <v>0</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82"/>
        <v>0</v>
      </c>
      <c r="H1673" s="2">
        <f t="shared" si="83"/>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82"/>
        <v>0</v>
      </c>
      <c r="H1681" s="2">
        <f t="shared" si="83"/>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82"/>
        <v>0</v>
      </c>
      <c r="H1683" s="2">
        <f t="shared" si="83"/>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82"/>
        <v>0</v>
      </c>
      <c r="H1686" s="14">
        <f t="shared" si="83"/>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3066</v>
      </c>
      <c r="B1" s="396"/>
      <c r="C1" s="396"/>
    </row>
    <row r="2" spans="1:16" ht="33" customHeight="1" x14ac:dyDescent="0.2">
      <c r="A2" s="397" t="s">
        <v>3067</v>
      </c>
      <c r="B2" s="398"/>
      <c r="C2" s="388"/>
      <c r="D2" s="4"/>
      <c r="E2" s="4"/>
      <c r="F2" s="4"/>
      <c r="G2" s="4"/>
      <c r="H2" s="4"/>
      <c r="I2" s="4"/>
      <c r="J2" s="4"/>
      <c r="K2" s="4"/>
      <c r="L2" s="4"/>
      <c r="M2" s="4"/>
      <c r="N2" s="4"/>
      <c r="O2" s="4"/>
      <c r="P2" s="4"/>
    </row>
    <row r="3" spans="1:16" ht="18.75" customHeight="1" x14ac:dyDescent="0.2">
      <c r="A3" s="232" t="s">
        <v>3068</v>
      </c>
      <c r="B3" s="399" t="s">
        <v>3069</v>
      </c>
      <c r="C3" s="388"/>
      <c r="D3" s="4"/>
      <c r="E3" s="4"/>
      <c r="F3" s="4"/>
      <c r="G3" s="4"/>
      <c r="H3" s="4"/>
      <c r="I3" s="4"/>
      <c r="J3" s="4"/>
      <c r="K3" s="4"/>
      <c r="L3" s="4"/>
      <c r="M3" s="4"/>
      <c r="N3" s="4"/>
      <c r="O3" s="4"/>
      <c r="P3" s="4"/>
    </row>
    <row r="4" spans="1:16" ht="37.5" hidden="1" customHeight="1" x14ac:dyDescent="0.2">
      <c r="A4" s="233" t="s">
        <v>3070</v>
      </c>
      <c r="B4" s="387" t="s">
        <v>3071</v>
      </c>
      <c r="C4" s="388"/>
      <c r="D4" s="4"/>
      <c r="E4" s="4"/>
      <c r="F4" s="4"/>
      <c r="G4" s="4"/>
      <c r="H4" s="4"/>
      <c r="I4" s="4"/>
      <c r="J4" s="4"/>
      <c r="K4" s="4"/>
      <c r="L4" s="4"/>
      <c r="M4" s="4"/>
      <c r="N4" s="4"/>
      <c r="O4" s="4"/>
      <c r="P4" s="4"/>
    </row>
    <row r="5" spans="1:16" ht="48" hidden="1" customHeight="1" x14ac:dyDescent="0.2">
      <c r="A5" s="233" t="s">
        <v>3070</v>
      </c>
      <c r="B5" s="387" t="s">
        <v>3072</v>
      </c>
      <c r="C5" s="388"/>
      <c r="D5" s="4"/>
      <c r="E5" s="4"/>
      <c r="F5" s="4"/>
      <c r="G5" s="4"/>
      <c r="H5" s="4"/>
      <c r="I5" s="4"/>
      <c r="J5" s="4"/>
      <c r="K5" s="4"/>
      <c r="L5" s="4"/>
      <c r="M5" s="4"/>
      <c r="N5" s="4"/>
      <c r="O5" s="4"/>
      <c r="P5" s="4"/>
    </row>
    <row r="6" spans="1:16" ht="59.25" hidden="1" customHeight="1" x14ac:dyDescent="0.2">
      <c r="A6" s="233" t="s">
        <v>3070</v>
      </c>
      <c r="B6" s="387" t="s">
        <v>3073</v>
      </c>
      <c r="C6" s="388"/>
      <c r="D6" s="4"/>
      <c r="E6" s="4"/>
      <c r="F6" s="4"/>
      <c r="G6" s="4"/>
      <c r="H6" s="4"/>
      <c r="I6" s="4"/>
      <c r="J6" s="4"/>
      <c r="K6" s="4"/>
      <c r="L6" s="4"/>
      <c r="M6" s="4"/>
      <c r="N6" s="4"/>
      <c r="O6" s="4"/>
      <c r="P6" s="4"/>
    </row>
    <row r="7" spans="1:16" ht="48" hidden="1" customHeight="1" x14ac:dyDescent="0.2">
      <c r="A7" s="233" t="s">
        <v>3074</v>
      </c>
      <c r="B7" s="387" t="s">
        <v>3075</v>
      </c>
      <c r="C7" s="388"/>
      <c r="D7" s="4"/>
      <c r="E7" s="4"/>
      <c r="F7" s="4"/>
      <c r="G7" s="4"/>
      <c r="H7" s="4"/>
      <c r="I7" s="4"/>
      <c r="J7" s="4"/>
      <c r="K7" s="4"/>
      <c r="L7" s="4"/>
      <c r="M7" s="4"/>
      <c r="N7" s="4"/>
      <c r="O7" s="4"/>
      <c r="P7" s="4"/>
    </row>
    <row r="8" spans="1:16" ht="41.25" hidden="1" customHeight="1" x14ac:dyDescent="0.2">
      <c r="A8" s="233" t="s">
        <v>3076</v>
      </c>
      <c r="B8" s="387" t="s">
        <v>3077</v>
      </c>
      <c r="C8" s="388"/>
      <c r="D8" s="4"/>
      <c r="E8" s="4"/>
      <c r="F8" s="4"/>
      <c r="G8" s="4"/>
      <c r="H8" s="4"/>
      <c r="I8" s="4"/>
      <c r="J8" s="4"/>
      <c r="K8" s="4"/>
      <c r="L8" s="4"/>
      <c r="M8" s="4"/>
      <c r="N8" s="4"/>
      <c r="O8" s="4"/>
      <c r="P8" s="4"/>
    </row>
    <row r="9" spans="1:16" ht="59.25" hidden="1" customHeight="1" x14ac:dyDescent="0.2">
      <c r="A9" s="233" t="s">
        <v>3078</v>
      </c>
      <c r="B9" s="387" t="s">
        <v>3079</v>
      </c>
      <c r="C9" s="388"/>
      <c r="D9" s="4"/>
      <c r="E9" s="4"/>
      <c r="F9" s="4"/>
      <c r="G9" s="4"/>
      <c r="H9" s="4"/>
      <c r="I9" s="4"/>
      <c r="J9" s="4"/>
      <c r="K9" s="4"/>
      <c r="L9" s="4"/>
      <c r="M9" s="4"/>
      <c r="N9" s="4"/>
      <c r="O9" s="4"/>
      <c r="P9" s="4"/>
    </row>
    <row r="10" spans="1:16" ht="61.5" hidden="1" customHeight="1" x14ac:dyDescent="0.2">
      <c r="A10" s="233" t="s">
        <v>3078</v>
      </c>
      <c r="B10" s="387" t="s">
        <v>3080</v>
      </c>
      <c r="C10" s="388"/>
      <c r="D10" s="4"/>
      <c r="E10" s="4"/>
      <c r="F10" s="4"/>
      <c r="G10" s="4"/>
      <c r="H10" s="4"/>
      <c r="I10" s="4"/>
      <c r="J10" s="4"/>
      <c r="K10" s="4"/>
      <c r="L10" s="4"/>
      <c r="M10" s="4"/>
      <c r="N10" s="4"/>
      <c r="O10" s="4"/>
      <c r="P10" s="4"/>
    </row>
    <row r="11" spans="1:16" ht="43.5" hidden="1" customHeight="1" x14ac:dyDescent="0.2">
      <c r="A11" s="233" t="s">
        <v>3078</v>
      </c>
      <c r="B11" s="387" t="s">
        <v>3081</v>
      </c>
      <c r="C11" s="388"/>
      <c r="D11" s="4"/>
      <c r="E11" s="4"/>
      <c r="F11" s="4"/>
      <c r="G11" s="4"/>
      <c r="H11" s="4"/>
      <c r="I11" s="4"/>
      <c r="J11" s="4"/>
      <c r="K11" s="4"/>
      <c r="L11" s="4"/>
      <c r="M11" s="4"/>
      <c r="N11" s="4"/>
      <c r="O11" s="4"/>
      <c r="P11" s="4"/>
    </row>
    <row r="12" spans="1:16" ht="27.75" hidden="1" customHeight="1" x14ac:dyDescent="0.2">
      <c r="A12" s="233" t="s">
        <v>3082</v>
      </c>
      <c r="B12" s="387" t="s">
        <v>3083</v>
      </c>
      <c r="C12" s="388"/>
      <c r="D12" s="4"/>
      <c r="E12" s="4"/>
      <c r="F12" s="4"/>
      <c r="G12" s="4"/>
      <c r="H12" s="4"/>
      <c r="I12" s="4"/>
      <c r="J12" s="4"/>
      <c r="K12" s="4"/>
      <c r="L12" s="4"/>
      <c r="M12" s="4"/>
      <c r="N12" s="4"/>
      <c r="O12" s="4"/>
      <c r="P12" s="4"/>
    </row>
    <row r="13" spans="1:16" ht="27.75" hidden="1" customHeight="1" x14ac:dyDescent="0.2">
      <c r="A13" s="233" t="s">
        <v>3084</v>
      </c>
      <c r="B13" s="387" t="s">
        <v>3085</v>
      </c>
      <c r="C13" s="388"/>
      <c r="D13" s="4"/>
      <c r="E13" s="4"/>
      <c r="F13" s="4"/>
      <c r="G13" s="4"/>
      <c r="H13" s="4"/>
      <c r="I13" s="4"/>
      <c r="J13" s="4"/>
      <c r="K13" s="4"/>
      <c r="L13" s="4"/>
      <c r="M13" s="4"/>
      <c r="N13" s="4"/>
      <c r="O13" s="4"/>
      <c r="P13" s="4"/>
    </row>
    <row r="14" spans="1:16" ht="45.75" hidden="1" customHeight="1" x14ac:dyDescent="0.2">
      <c r="A14" s="233" t="s">
        <v>3086</v>
      </c>
      <c r="B14" s="387" t="s">
        <v>3087</v>
      </c>
      <c r="C14" s="388"/>
      <c r="D14" s="4"/>
      <c r="E14" s="4"/>
      <c r="F14" s="4"/>
      <c r="G14" s="4"/>
      <c r="H14" s="4"/>
      <c r="I14" s="4"/>
      <c r="J14" s="4"/>
      <c r="K14" s="4"/>
      <c r="L14" s="4"/>
      <c r="M14" s="4"/>
      <c r="N14" s="4"/>
      <c r="O14" s="4"/>
      <c r="P14" s="4"/>
    </row>
    <row r="15" spans="1:16" ht="45.75" hidden="1" customHeight="1" x14ac:dyDescent="0.2">
      <c r="A15" s="233" t="s">
        <v>3088</v>
      </c>
      <c r="B15" s="387" t="s">
        <v>3089</v>
      </c>
      <c r="C15" s="388"/>
      <c r="D15" s="4"/>
      <c r="E15" s="4"/>
      <c r="F15" s="4"/>
      <c r="G15" s="4"/>
      <c r="H15" s="4"/>
      <c r="I15" s="4"/>
      <c r="J15" s="4"/>
      <c r="K15" s="4"/>
      <c r="L15" s="4"/>
      <c r="M15" s="4"/>
      <c r="N15" s="4"/>
      <c r="O15" s="4"/>
      <c r="P15" s="4"/>
    </row>
    <row r="16" spans="1:16" ht="51" hidden="1" customHeight="1" x14ac:dyDescent="0.2">
      <c r="A16" s="233" t="s">
        <v>3090</v>
      </c>
      <c r="B16" s="387" t="s">
        <v>3091</v>
      </c>
      <c r="C16" s="388"/>
      <c r="D16" s="4"/>
      <c r="E16" s="4"/>
      <c r="F16" s="4"/>
      <c r="G16" s="4"/>
      <c r="H16" s="4"/>
      <c r="I16" s="4"/>
      <c r="J16" s="4"/>
      <c r="K16" s="4"/>
      <c r="L16" s="4"/>
      <c r="M16" s="4"/>
      <c r="N16" s="4"/>
      <c r="O16" s="4"/>
      <c r="P16" s="4"/>
    </row>
    <row r="17" spans="1:16" ht="27.75" hidden="1" customHeight="1" x14ac:dyDescent="0.2">
      <c r="A17" s="233" t="s">
        <v>3092</v>
      </c>
      <c r="B17" s="387" t="s">
        <v>3093</v>
      </c>
      <c r="C17" s="388"/>
      <c r="D17" s="4"/>
      <c r="E17" s="4"/>
      <c r="F17" s="4"/>
      <c r="G17" s="4"/>
      <c r="H17" s="4"/>
      <c r="I17" s="4"/>
      <c r="J17" s="4"/>
      <c r="K17" s="4"/>
      <c r="L17" s="4"/>
      <c r="M17" s="4"/>
      <c r="N17" s="4"/>
      <c r="O17" s="4"/>
      <c r="P17" s="4"/>
    </row>
    <row r="18" spans="1:16" ht="27.75" hidden="1" customHeight="1" x14ac:dyDescent="0.2">
      <c r="A18" s="233" t="s">
        <v>3094</v>
      </c>
      <c r="B18" s="387" t="s">
        <v>3095</v>
      </c>
      <c r="C18" s="388"/>
      <c r="D18" s="4"/>
      <c r="E18" s="4"/>
      <c r="F18" s="4"/>
      <c r="G18" s="4"/>
      <c r="H18" s="4"/>
      <c r="I18" s="4"/>
      <c r="J18" s="4"/>
      <c r="K18" s="4"/>
      <c r="L18" s="4"/>
      <c r="M18" s="4"/>
      <c r="N18" s="4"/>
      <c r="O18" s="4"/>
      <c r="P18" s="4"/>
    </row>
    <row r="19" spans="1:16" ht="45" hidden="1" customHeight="1" x14ac:dyDescent="0.2">
      <c r="A19" s="233" t="s">
        <v>3094</v>
      </c>
      <c r="B19" s="387" t="s">
        <v>3096</v>
      </c>
      <c r="C19" s="388"/>
      <c r="D19" s="4"/>
      <c r="E19" s="4"/>
      <c r="F19" s="4"/>
      <c r="G19" s="4"/>
      <c r="H19" s="4"/>
      <c r="I19" s="4"/>
      <c r="J19" s="4"/>
      <c r="K19" s="4"/>
      <c r="L19" s="4"/>
      <c r="M19" s="4"/>
      <c r="N19" s="4"/>
      <c r="O19" s="4"/>
      <c r="P19" s="4"/>
    </row>
    <row r="20" spans="1:16" ht="45" hidden="1" customHeight="1" x14ac:dyDescent="0.2">
      <c r="A20" s="233" t="s">
        <v>3097</v>
      </c>
      <c r="B20" s="387" t="s">
        <v>3098</v>
      </c>
      <c r="C20" s="388"/>
      <c r="D20" s="4"/>
      <c r="E20" s="4"/>
      <c r="F20" s="4"/>
      <c r="G20" s="4"/>
      <c r="H20" s="4"/>
      <c r="I20" s="4"/>
      <c r="J20" s="4"/>
      <c r="K20" s="4"/>
      <c r="L20" s="4"/>
      <c r="M20" s="4"/>
      <c r="N20" s="4"/>
      <c r="O20" s="4"/>
      <c r="P20" s="4"/>
    </row>
    <row r="21" spans="1:16" ht="30" hidden="1" customHeight="1" x14ac:dyDescent="0.2">
      <c r="A21" s="233" t="s">
        <v>3099</v>
      </c>
      <c r="B21" s="387" t="s">
        <v>3100</v>
      </c>
      <c r="C21" s="388"/>
      <c r="D21" s="4"/>
      <c r="E21" s="4"/>
      <c r="F21" s="4"/>
      <c r="G21" s="4"/>
      <c r="H21" s="4"/>
      <c r="I21" s="4"/>
      <c r="J21" s="4"/>
      <c r="K21" s="4"/>
      <c r="L21" s="4"/>
      <c r="M21" s="4"/>
      <c r="N21" s="4"/>
      <c r="O21" s="4"/>
      <c r="P21" s="4"/>
    </row>
    <row r="22" spans="1:16" ht="30" hidden="1" customHeight="1" x14ac:dyDescent="0.2">
      <c r="A22" s="233" t="s">
        <v>3101</v>
      </c>
      <c r="B22" s="387" t="s">
        <v>3102</v>
      </c>
      <c r="C22" s="388"/>
      <c r="D22" s="4"/>
      <c r="E22" s="4"/>
      <c r="F22" s="4"/>
      <c r="G22" s="4"/>
      <c r="H22" s="4"/>
      <c r="I22" s="4"/>
      <c r="J22" s="4"/>
      <c r="K22" s="4"/>
      <c r="L22" s="4"/>
      <c r="M22" s="4"/>
      <c r="N22" s="4"/>
      <c r="O22" s="4"/>
      <c r="P22" s="4"/>
    </row>
    <row r="23" spans="1:16" ht="30" hidden="1" customHeight="1" x14ac:dyDescent="0.2">
      <c r="A23" s="233" t="s">
        <v>3103</v>
      </c>
      <c r="B23" s="387" t="s">
        <v>3104</v>
      </c>
      <c r="C23" s="388"/>
      <c r="D23" s="4"/>
      <c r="E23" s="4"/>
      <c r="F23" s="4"/>
      <c r="G23" s="4"/>
      <c r="H23" s="4"/>
      <c r="I23" s="4"/>
      <c r="J23" s="4"/>
      <c r="K23" s="4"/>
      <c r="L23" s="4"/>
      <c r="M23" s="4"/>
      <c r="N23" s="4"/>
      <c r="O23" s="4"/>
      <c r="P23" s="4"/>
    </row>
    <row r="24" spans="1:16" ht="30" hidden="1" customHeight="1" x14ac:dyDescent="0.2">
      <c r="A24" s="233" t="s">
        <v>3105</v>
      </c>
      <c r="B24" s="387" t="s">
        <v>3106</v>
      </c>
      <c r="C24" s="388"/>
      <c r="D24" s="4"/>
      <c r="E24" s="4"/>
      <c r="F24" s="4"/>
      <c r="G24" s="4"/>
      <c r="H24" s="4"/>
      <c r="I24" s="4"/>
      <c r="J24" s="4"/>
      <c r="K24" s="4"/>
      <c r="L24" s="4"/>
      <c r="M24" s="4"/>
      <c r="N24" s="4"/>
      <c r="O24" s="4"/>
      <c r="P24" s="4"/>
    </row>
    <row r="25" spans="1:16" ht="30" hidden="1" customHeight="1" x14ac:dyDescent="0.2">
      <c r="A25" s="233" t="s">
        <v>3107</v>
      </c>
      <c r="B25" s="387" t="s">
        <v>3108</v>
      </c>
      <c r="C25" s="388"/>
      <c r="D25" s="4"/>
      <c r="E25" s="4"/>
      <c r="F25" s="4"/>
      <c r="G25" s="4"/>
      <c r="H25" s="4"/>
      <c r="I25" s="4"/>
      <c r="J25" s="4"/>
      <c r="K25" s="4"/>
      <c r="L25" s="4"/>
      <c r="M25" s="4"/>
      <c r="N25" s="4"/>
      <c r="O25" s="4"/>
      <c r="P25" s="4"/>
    </row>
    <row r="26" spans="1:16" ht="30" hidden="1" customHeight="1" x14ac:dyDescent="0.2">
      <c r="A26" s="233" t="s">
        <v>3109</v>
      </c>
      <c r="B26" s="387" t="s">
        <v>3110</v>
      </c>
      <c r="C26" s="388"/>
      <c r="D26" s="4"/>
      <c r="E26" s="4"/>
      <c r="F26" s="4"/>
      <c r="G26" s="4"/>
      <c r="H26" s="4"/>
      <c r="I26" s="4"/>
      <c r="J26" s="4"/>
      <c r="K26" s="4"/>
      <c r="L26" s="4"/>
      <c r="M26" s="4"/>
      <c r="N26" s="4"/>
      <c r="O26" s="4"/>
      <c r="P26" s="4"/>
    </row>
    <row r="27" spans="1:16" ht="70.5" hidden="1" customHeight="1" x14ac:dyDescent="0.2">
      <c r="A27" s="233" t="s">
        <v>3111</v>
      </c>
      <c r="B27" s="387" t="s">
        <v>3112</v>
      </c>
      <c r="C27" s="388"/>
      <c r="D27" s="4"/>
      <c r="E27" s="4"/>
      <c r="F27" s="4"/>
      <c r="G27" s="4"/>
      <c r="H27" s="4"/>
      <c r="I27" s="4"/>
      <c r="J27" s="4"/>
      <c r="K27" s="4"/>
      <c r="L27" s="4"/>
      <c r="M27" s="4"/>
      <c r="N27" s="4"/>
      <c r="O27" s="4"/>
      <c r="P27" s="4"/>
    </row>
    <row r="28" spans="1:16" ht="48" hidden="1" customHeight="1" x14ac:dyDescent="0.2">
      <c r="A28" s="233" t="s">
        <v>3113</v>
      </c>
      <c r="B28" s="387" t="s">
        <v>3114</v>
      </c>
      <c r="C28" s="388"/>
      <c r="D28" s="4"/>
      <c r="E28" s="4"/>
      <c r="F28" s="4"/>
      <c r="G28" s="4"/>
      <c r="H28" s="4"/>
      <c r="I28" s="4"/>
      <c r="J28" s="4"/>
      <c r="K28" s="4"/>
      <c r="L28" s="4"/>
      <c r="M28" s="4"/>
      <c r="N28" s="4"/>
      <c r="O28" s="4"/>
      <c r="P28" s="4"/>
    </row>
    <row r="29" spans="1:16" ht="100.5" hidden="1" customHeight="1" x14ac:dyDescent="0.2">
      <c r="A29" s="233" t="s">
        <v>3115</v>
      </c>
      <c r="B29" s="387" t="s">
        <v>3116</v>
      </c>
      <c r="C29" s="388"/>
      <c r="D29" s="4"/>
      <c r="E29" s="4"/>
      <c r="F29" s="4"/>
      <c r="G29" s="4"/>
      <c r="H29" s="4"/>
      <c r="I29" s="4"/>
      <c r="J29" s="4"/>
      <c r="K29" s="4"/>
      <c r="L29" s="4"/>
      <c r="M29" s="4"/>
      <c r="N29" s="4"/>
      <c r="O29" s="4"/>
      <c r="P29" s="4"/>
    </row>
    <row r="30" spans="1:16" ht="45" hidden="1" customHeight="1" x14ac:dyDescent="0.2">
      <c r="A30" s="233" t="s">
        <v>3117</v>
      </c>
      <c r="B30" s="387" t="s">
        <v>3118</v>
      </c>
      <c r="C30" s="388"/>
      <c r="D30" s="4"/>
      <c r="E30" s="4"/>
      <c r="F30" s="4"/>
      <c r="G30" s="4"/>
      <c r="H30" s="4"/>
      <c r="I30" s="4"/>
      <c r="J30" s="4"/>
      <c r="K30" s="4"/>
      <c r="L30" s="4"/>
      <c r="M30" s="4"/>
      <c r="N30" s="4"/>
      <c r="O30" s="4"/>
      <c r="P30" s="4"/>
    </row>
    <row r="31" spans="1:16" ht="45" hidden="1" customHeight="1" x14ac:dyDescent="0.2">
      <c r="A31" s="233" t="s">
        <v>3119</v>
      </c>
      <c r="B31" s="387" t="s">
        <v>3120</v>
      </c>
      <c r="C31" s="388"/>
      <c r="D31" s="4"/>
      <c r="E31" s="4"/>
      <c r="F31" s="4"/>
      <c r="G31" s="4"/>
      <c r="H31" s="4"/>
      <c r="I31" s="4"/>
      <c r="J31" s="4"/>
      <c r="K31" s="4"/>
      <c r="L31" s="4"/>
      <c r="M31" s="4"/>
      <c r="N31" s="4"/>
      <c r="O31" s="4"/>
      <c r="P31" s="4"/>
    </row>
    <row r="32" spans="1:16" ht="45" hidden="1" customHeight="1" x14ac:dyDescent="0.2">
      <c r="A32" s="233" t="s">
        <v>3121</v>
      </c>
      <c r="B32" s="387" t="s">
        <v>3122</v>
      </c>
      <c r="C32" s="388"/>
      <c r="D32" s="4"/>
      <c r="E32" s="4"/>
      <c r="F32" s="4"/>
      <c r="G32" s="4"/>
      <c r="H32" s="4"/>
      <c r="I32" s="4"/>
      <c r="J32" s="4"/>
      <c r="K32" s="4"/>
      <c r="L32" s="4"/>
      <c r="M32" s="4"/>
      <c r="N32" s="4"/>
      <c r="O32" s="4"/>
      <c r="P32" s="4"/>
    </row>
    <row r="33" spans="1:16" ht="72" hidden="1" customHeight="1" x14ac:dyDescent="0.2">
      <c r="A33" s="233" t="s">
        <v>3123</v>
      </c>
      <c r="B33" s="387" t="s">
        <v>3124</v>
      </c>
      <c r="C33" s="388"/>
      <c r="D33" s="4"/>
      <c r="E33" s="4"/>
      <c r="F33" s="4"/>
      <c r="G33" s="4"/>
      <c r="H33" s="4"/>
      <c r="I33" s="4"/>
      <c r="J33" s="4"/>
      <c r="K33" s="4"/>
      <c r="L33" s="4"/>
      <c r="M33" s="4"/>
      <c r="N33" s="4"/>
      <c r="O33" s="4"/>
      <c r="P33" s="4"/>
    </row>
    <row r="34" spans="1:16" ht="79.5" hidden="1" customHeight="1" x14ac:dyDescent="0.2">
      <c r="A34" s="233" t="s">
        <v>3125</v>
      </c>
      <c r="B34" s="387" t="s">
        <v>3126</v>
      </c>
      <c r="C34" s="388"/>
      <c r="D34" s="4"/>
      <c r="E34" s="4"/>
      <c r="F34" s="4"/>
      <c r="G34" s="4"/>
      <c r="H34" s="4"/>
      <c r="I34" s="4"/>
      <c r="J34" s="4"/>
      <c r="K34" s="4"/>
      <c r="L34" s="4"/>
      <c r="M34" s="4"/>
      <c r="N34" s="4"/>
      <c r="O34" s="4"/>
      <c r="P34" s="4"/>
    </row>
    <row r="35" spans="1:16" ht="70.5" hidden="1" customHeight="1" x14ac:dyDescent="0.2">
      <c r="A35" s="233" t="s">
        <v>3127</v>
      </c>
      <c r="B35" s="387" t="s">
        <v>3128</v>
      </c>
      <c r="C35" s="388"/>
      <c r="D35" s="4"/>
      <c r="E35" s="4"/>
      <c r="F35" s="4"/>
      <c r="G35" s="4"/>
      <c r="H35" s="4"/>
      <c r="I35" s="4"/>
      <c r="J35" s="4"/>
      <c r="K35" s="4"/>
      <c r="L35" s="4"/>
      <c r="M35" s="4"/>
      <c r="N35" s="4"/>
      <c r="O35" s="4"/>
      <c r="P35" s="4"/>
    </row>
    <row r="36" spans="1:16" ht="45.75" hidden="1" customHeight="1" x14ac:dyDescent="0.2">
      <c r="A36" s="233" t="s">
        <v>3129</v>
      </c>
      <c r="B36" s="387" t="s">
        <v>3130</v>
      </c>
      <c r="C36" s="388"/>
      <c r="D36" s="4"/>
      <c r="E36" s="4"/>
      <c r="F36" s="4"/>
      <c r="G36" s="4"/>
      <c r="H36" s="4"/>
      <c r="I36" s="4"/>
      <c r="J36" s="4"/>
      <c r="K36" s="4"/>
      <c r="L36" s="4"/>
      <c r="M36" s="4"/>
      <c r="N36" s="4"/>
      <c r="O36" s="4"/>
      <c r="P36" s="4"/>
    </row>
    <row r="37" spans="1:16" ht="54.75" hidden="1" customHeight="1" x14ac:dyDescent="0.2">
      <c r="A37" s="233" t="s">
        <v>3131</v>
      </c>
      <c r="B37" s="387" t="s">
        <v>3132</v>
      </c>
      <c r="C37" s="388"/>
      <c r="D37" s="4"/>
      <c r="E37" s="4"/>
      <c r="F37" s="4"/>
      <c r="G37" s="4"/>
      <c r="H37" s="4"/>
      <c r="I37" s="4"/>
      <c r="J37" s="4"/>
      <c r="K37" s="4"/>
      <c r="L37" s="4"/>
      <c r="M37" s="4"/>
      <c r="N37" s="4"/>
      <c r="O37" s="4"/>
      <c r="P37" s="4"/>
    </row>
    <row r="38" spans="1:16" ht="37.5" hidden="1" customHeight="1" x14ac:dyDescent="0.2">
      <c r="A38" s="233" t="s">
        <v>3133</v>
      </c>
      <c r="B38" s="387" t="s">
        <v>3134</v>
      </c>
      <c r="C38" s="388"/>
      <c r="D38" s="4"/>
      <c r="E38" s="4"/>
      <c r="F38" s="4"/>
      <c r="G38" s="4"/>
      <c r="H38" s="4"/>
      <c r="I38" s="4"/>
      <c r="J38" s="4"/>
      <c r="K38" s="4"/>
      <c r="L38" s="4"/>
      <c r="M38" s="4"/>
      <c r="N38" s="4"/>
      <c r="O38" s="4"/>
      <c r="P38" s="4"/>
    </row>
    <row r="39" spans="1:16" ht="61.5" hidden="1" customHeight="1" x14ac:dyDescent="0.2">
      <c r="A39" s="233" t="s">
        <v>3135</v>
      </c>
      <c r="B39" s="387" t="s">
        <v>3136</v>
      </c>
      <c r="C39" s="388"/>
      <c r="D39" s="4"/>
      <c r="E39" s="4"/>
      <c r="F39" s="4"/>
      <c r="G39" s="4"/>
      <c r="H39" s="4"/>
      <c r="I39" s="4"/>
      <c r="J39" s="4"/>
      <c r="K39" s="4"/>
      <c r="L39" s="4"/>
      <c r="M39" s="4"/>
      <c r="N39" s="4"/>
      <c r="O39" s="4"/>
      <c r="P39" s="4"/>
    </row>
    <row r="40" spans="1:16" ht="53.25" hidden="1" customHeight="1" x14ac:dyDescent="0.2">
      <c r="A40" s="233" t="s">
        <v>3137</v>
      </c>
      <c r="B40" s="387" t="s">
        <v>3138</v>
      </c>
      <c r="C40" s="388"/>
      <c r="D40" s="4"/>
      <c r="E40" s="4"/>
      <c r="F40" s="4"/>
      <c r="G40" s="4"/>
      <c r="H40" s="4"/>
      <c r="I40" s="4"/>
      <c r="J40" s="4"/>
      <c r="K40" s="4"/>
      <c r="L40" s="4"/>
      <c r="M40" s="4"/>
      <c r="N40" s="4"/>
      <c r="O40" s="4"/>
      <c r="P40" s="4"/>
    </row>
    <row r="41" spans="1:16" ht="73.5" hidden="1" customHeight="1" x14ac:dyDescent="0.2">
      <c r="A41" s="233" t="s">
        <v>3139</v>
      </c>
      <c r="B41" s="387" t="s">
        <v>3140</v>
      </c>
      <c r="C41" s="388"/>
      <c r="D41" s="4"/>
      <c r="E41" s="4"/>
      <c r="F41" s="4"/>
      <c r="G41" s="4"/>
      <c r="H41" s="4"/>
      <c r="I41" s="4"/>
      <c r="J41" s="4"/>
      <c r="K41" s="4"/>
      <c r="L41" s="4"/>
      <c r="M41" s="4"/>
      <c r="N41" s="4"/>
      <c r="O41" s="4"/>
      <c r="P41" s="4"/>
    </row>
    <row r="42" spans="1:16" ht="57.75" hidden="1" customHeight="1" x14ac:dyDescent="0.2">
      <c r="A42" s="233" t="s">
        <v>3141</v>
      </c>
      <c r="B42" s="387" t="s">
        <v>3142</v>
      </c>
      <c r="C42" s="388"/>
      <c r="D42" s="4"/>
      <c r="E42" s="4"/>
      <c r="F42" s="4"/>
      <c r="G42" s="4"/>
      <c r="H42" s="4"/>
      <c r="I42" s="4"/>
      <c r="J42" s="4"/>
      <c r="K42" s="4"/>
      <c r="L42" s="4"/>
      <c r="M42" s="4"/>
      <c r="N42" s="4"/>
      <c r="O42" s="4"/>
      <c r="P42" s="4"/>
    </row>
    <row r="43" spans="1:16" ht="84" hidden="1" customHeight="1" x14ac:dyDescent="0.2">
      <c r="A43" s="233" t="s">
        <v>3143</v>
      </c>
      <c r="B43" s="387" t="s">
        <v>3144</v>
      </c>
      <c r="C43" s="388"/>
      <c r="D43" s="4"/>
      <c r="E43" s="4"/>
      <c r="F43" s="4"/>
      <c r="G43" s="4"/>
      <c r="H43" s="4"/>
      <c r="I43" s="4"/>
      <c r="J43" s="4"/>
      <c r="K43" s="4"/>
      <c r="L43" s="4"/>
      <c r="M43" s="4"/>
      <c r="N43" s="4"/>
      <c r="O43" s="4"/>
      <c r="P43" s="4"/>
    </row>
    <row r="44" spans="1:16" ht="48" hidden="1" customHeight="1" x14ac:dyDescent="0.2">
      <c r="A44" s="233" t="s">
        <v>3145</v>
      </c>
      <c r="B44" s="387" t="s">
        <v>3146</v>
      </c>
      <c r="C44" s="388"/>
      <c r="D44" s="4"/>
      <c r="E44" s="4"/>
      <c r="F44" s="4"/>
      <c r="G44" s="4"/>
      <c r="H44" s="4"/>
      <c r="I44" s="4"/>
      <c r="J44" s="4"/>
      <c r="K44" s="4"/>
      <c r="L44" s="4"/>
      <c r="M44" s="4"/>
      <c r="N44" s="4"/>
      <c r="O44" s="4"/>
      <c r="P44" s="4"/>
    </row>
    <row r="45" spans="1:16" ht="57" hidden="1" customHeight="1" x14ac:dyDescent="0.2">
      <c r="A45" s="233" t="s">
        <v>3147</v>
      </c>
      <c r="B45" s="387" t="s">
        <v>3148</v>
      </c>
      <c r="C45" s="388"/>
      <c r="D45" s="4"/>
      <c r="E45" s="4"/>
      <c r="F45" s="4"/>
      <c r="G45" s="4"/>
      <c r="H45" s="4"/>
      <c r="I45" s="4"/>
      <c r="J45" s="4"/>
      <c r="K45" s="4"/>
      <c r="L45" s="4"/>
      <c r="M45" s="4"/>
      <c r="N45" s="4"/>
      <c r="O45" s="4"/>
      <c r="P45" s="4"/>
    </row>
    <row r="46" spans="1:16" ht="73.5" hidden="1" customHeight="1" x14ac:dyDescent="0.2">
      <c r="A46" s="233" t="s">
        <v>3149</v>
      </c>
      <c r="B46" s="392" t="s">
        <v>3150</v>
      </c>
      <c r="C46" s="388"/>
      <c r="D46" s="4"/>
      <c r="E46" s="4"/>
      <c r="F46" s="4"/>
      <c r="G46" s="4"/>
      <c r="H46" s="4"/>
      <c r="I46" s="4"/>
      <c r="J46" s="4"/>
      <c r="K46" s="4"/>
      <c r="L46" s="4"/>
      <c r="M46" s="4"/>
      <c r="N46" s="4"/>
      <c r="O46" s="4"/>
      <c r="P46" s="4"/>
    </row>
    <row r="47" spans="1:16" ht="66" hidden="1" customHeight="1" x14ac:dyDescent="0.2">
      <c r="A47" s="38" t="s">
        <v>3151</v>
      </c>
      <c r="B47" s="393" t="s">
        <v>3152</v>
      </c>
      <c r="C47" s="393"/>
      <c r="D47" s="4"/>
      <c r="E47" s="4"/>
      <c r="F47" s="4"/>
      <c r="G47" s="4"/>
      <c r="H47" s="4"/>
      <c r="I47" s="4"/>
      <c r="J47" s="4"/>
      <c r="K47" s="4"/>
      <c r="L47" s="4"/>
      <c r="M47" s="4"/>
      <c r="N47" s="4"/>
      <c r="O47" s="4"/>
      <c r="P47" s="4"/>
    </row>
    <row r="48" spans="1:16" ht="123.75" customHeight="1" x14ac:dyDescent="0.2">
      <c r="A48" s="201" t="s">
        <v>3153</v>
      </c>
      <c r="B48" s="391" t="s">
        <v>3154</v>
      </c>
      <c r="C48" s="390"/>
      <c r="D48" s="4"/>
      <c r="E48" s="4"/>
      <c r="F48" s="4"/>
      <c r="G48" s="4"/>
      <c r="H48" s="4"/>
      <c r="I48" s="4"/>
      <c r="J48" s="4"/>
      <c r="K48" s="4"/>
      <c r="L48" s="4"/>
      <c r="M48" s="4"/>
      <c r="N48" s="4"/>
      <c r="O48" s="4"/>
      <c r="P48" s="4"/>
    </row>
    <row r="49" spans="1:16" ht="34.5" customHeight="1" x14ac:dyDescent="0.2">
      <c r="A49" s="201" t="s">
        <v>3155</v>
      </c>
      <c r="B49" s="389" t="s">
        <v>3156</v>
      </c>
      <c r="C49" s="390"/>
      <c r="D49" s="4"/>
      <c r="E49" s="4"/>
      <c r="F49" s="4"/>
      <c r="G49" s="4"/>
      <c r="H49" s="4"/>
      <c r="I49" s="4"/>
      <c r="J49" s="4"/>
      <c r="K49" s="4"/>
      <c r="L49" s="4"/>
      <c r="M49" s="4"/>
      <c r="N49" s="4"/>
      <c r="O49" s="4"/>
      <c r="P49" s="4"/>
    </row>
    <row r="50" spans="1:16" ht="34.5" customHeight="1" x14ac:dyDescent="0.2">
      <c r="A50" s="201" t="s">
        <v>3157</v>
      </c>
      <c r="B50" s="389" t="s">
        <v>3158</v>
      </c>
      <c r="C50" s="390"/>
      <c r="D50" s="4"/>
      <c r="E50" s="4"/>
      <c r="F50" s="4"/>
      <c r="G50" s="4"/>
      <c r="H50" s="4"/>
      <c r="I50" s="4"/>
      <c r="J50" s="4"/>
      <c r="K50" s="4"/>
      <c r="L50" s="4"/>
      <c r="M50" s="4"/>
      <c r="N50" s="4"/>
      <c r="O50" s="4"/>
      <c r="P50" s="4"/>
    </row>
    <row r="51" spans="1:16" ht="31.5" customHeight="1" x14ac:dyDescent="0.2">
      <c r="A51" s="234" t="s">
        <v>3159</v>
      </c>
      <c r="B51" s="387" t="s">
        <v>3160</v>
      </c>
      <c r="C51" s="388"/>
      <c r="D51" s="4"/>
      <c r="E51" s="4"/>
      <c r="F51" s="4"/>
      <c r="G51" s="4"/>
      <c r="H51" s="4"/>
      <c r="I51" s="4"/>
      <c r="J51" s="4"/>
      <c r="K51" s="4"/>
      <c r="L51" s="4"/>
      <c r="M51" s="4"/>
      <c r="N51" s="4"/>
      <c r="O51" s="4"/>
      <c r="P51" s="4"/>
    </row>
    <row r="52" spans="1:16" ht="31.5" customHeight="1" x14ac:dyDescent="0.2">
      <c r="A52" s="234" t="s">
        <v>3161</v>
      </c>
      <c r="B52" s="387" t="s">
        <v>3162</v>
      </c>
      <c r="C52" s="388"/>
      <c r="D52" s="4"/>
      <c r="E52" s="4"/>
      <c r="F52" s="4"/>
      <c r="G52" s="4"/>
      <c r="H52" s="4"/>
      <c r="I52" s="4"/>
      <c r="J52" s="4"/>
      <c r="K52" s="4"/>
      <c r="L52" s="4"/>
      <c r="M52" s="4"/>
      <c r="N52" s="4"/>
      <c r="O52" s="4"/>
      <c r="P52" s="4"/>
    </row>
    <row r="53" spans="1:16" ht="31.5" customHeight="1" x14ac:dyDescent="0.2">
      <c r="A53" s="234" t="s">
        <v>3163</v>
      </c>
      <c r="B53" s="394" t="s">
        <v>3164</v>
      </c>
      <c r="C53" s="395"/>
      <c r="D53" s="4"/>
      <c r="E53" s="4"/>
      <c r="F53" s="4"/>
      <c r="G53" s="4"/>
      <c r="H53" s="4"/>
      <c r="I53" s="4"/>
      <c r="J53" s="4"/>
      <c r="K53" s="4"/>
      <c r="L53" s="4"/>
      <c r="M53" s="4"/>
      <c r="N53" s="4"/>
      <c r="O53" s="4"/>
      <c r="P53" s="4"/>
    </row>
    <row r="54" spans="1:16" ht="31.5" customHeight="1" x14ac:dyDescent="0.2">
      <c r="A54" s="234" t="s">
        <v>3165</v>
      </c>
      <c r="B54" s="394" t="s">
        <v>3166</v>
      </c>
      <c r="C54" s="395"/>
      <c r="D54" s="4"/>
      <c r="E54" s="4"/>
      <c r="F54" s="4"/>
      <c r="G54" s="4"/>
      <c r="H54" s="4"/>
      <c r="I54" s="4"/>
      <c r="J54" s="4"/>
      <c r="K54" s="4"/>
      <c r="L54" s="4"/>
      <c r="M54" s="4"/>
      <c r="N54" s="4"/>
      <c r="O54" s="4"/>
      <c r="P54" s="4"/>
    </row>
    <row r="55" spans="1:16" ht="54.6" customHeight="1" x14ac:dyDescent="0.2">
      <c r="A55" s="234" t="s">
        <v>3167</v>
      </c>
      <c r="B55" s="394" t="s">
        <v>3168</v>
      </c>
      <c r="C55" s="395"/>
      <c r="D55" s="4"/>
      <c r="E55" s="4"/>
      <c r="F55" s="4"/>
      <c r="G55" s="4"/>
      <c r="H55" s="4"/>
      <c r="I55" s="4"/>
      <c r="J55" s="4"/>
      <c r="K55" s="4"/>
      <c r="L55" s="4"/>
      <c r="M55" s="4"/>
      <c r="N55" s="4"/>
      <c r="O55" s="4"/>
      <c r="P55" s="4"/>
    </row>
    <row r="56" spans="1:16" ht="54.6" customHeight="1" x14ac:dyDescent="0.2">
      <c r="A56" s="234" t="s">
        <v>3169</v>
      </c>
      <c r="B56" s="394" t="s">
        <v>3170</v>
      </c>
      <c r="C56" s="395"/>
      <c r="D56" s="4"/>
      <c r="E56" s="4"/>
      <c r="F56" s="4"/>
      <c r="G56" s="4"/>
      <c r="H56" s="4"/>
      <c r="I56" s="4"/>
      <c r="J56" s="4"/>
      <c r="K56" s="4"/>
      <c r="L56" s="4"/>
      <c r="M56" s="4"/>
      <c r="N56" s="4"/>
      <c r="O56" s="4"/>
      <c r="P56" s="4"/>
    </row>
    <row r="57" spans="1:16" ht="54" customHeight="1" x14ac:dyDescent="0.2">
      <c r="A57" s="234" t="s">
        <v>3171</v>
      </c>
      <c r="B57" s="394" t="s">
        <v>3172</v>
      </c>
      <c r="C57" s="395"/>
      <c r="D57" s="4"/>
      <c r="E57" s="4"/>
      <c r="F57" s="4"/>
      <c r="G57" s="4"/>
      <c r="H57" s="4"/>
      <c r="I57" s="4"/>
      <c r="J57" s="4"/>
      <c r="K57" s="4"/>
      <c r="L57" s="4"/>
      <c r="M57" s="4"/>
      <c r="N57" s="4"/>
      <c r="O57" s="4"/>
      <c r="P57" s="4"/>
    </row>
    <row r="58" spans="1:16" ht="31.15" customHeight="1" x14ac:dyDescent="0.2">
      <c r="A58" s="293" t="s">
        <v>3411</v>
      </c>
      <c r="B58" s="385" t="s">
        <v>3412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zoomScale="85" zoomScaleNormal="85"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19</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51" t="s">
        <v>20</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27999</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21" t="s">
        <v>3221</v>
      </c>
      <c r="F7" s="353" t="s">
        <v>24</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21"/>
      <c r="F8" s="335" t="s">
        <v>26</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27</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31</v>
      </c>
      <c r="D10" s="239"/>
      <c r="E10" s="321"/>
      <c r="F10" s="335" t="s">
        <v>30</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31</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21"/>
      <c r="F12" s="318" t="s">
        <v>3488</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22" t="s">
        <v>34</v>
      </c>
      <c r="C15" s="334"/>
      <c r="D15" s="334"/>
      <c r="E15" s="334"/>
      <c r="F15" s="324"/>
      <c r="G15" s="200" t="s">
        <v>35</v>
      </c>
      <c r="H15" s="285" t="s">
        <v>42</v>
      </c>
      <c r="I15" s="286" t="s">
        <v>43</v>
      </c>
      <c r="J15" s="4"/>
      <c r="K15" s="4"/>
      <c r="L15" s="4"/>
      <c r="M15" s="4"/>
      <c r="N15" s="4"/>
      <c r="O15" s="4"/>
      <c r="P15" s="4"/>
      <c r="Q15" s="4"/>
      <c r="R15" s="4"/>
      <c r="S15" s="4"/>
      <c r="T15" s="4"/>
      <c r="U15" s="4"/>
      <c r="V15" s="4"/>
      <c r="W15" s="4"/>
    </row>
    <row r="16" spans="1:23" ht="12.75" customHeight="1" x14ac:dyDescent="0.2">
      <c r="A16" s="342" t="s">
        <v>24</v>
      </c>
      <c r="B16" s="325" t="str">
        <f>'PR-RAS'!B6</f>
        <v>PRIHODI POSLOVANJA (šifre 61+62+63+64+65+66+67+68)</v>
      </c>
      <c r="C16" s="326"/>
      <c r="D16" s="326"/>
      <c r="E16" s="326"/>
      <c r="F16" s="327"/>
      <c r="G16" s="27" t="str">
        <f>'PR-RAS'!C6</f>
        <v>6</v>
      </c>
      <c r="H16" s="298">
        <f>'PR-RAS'!D6</f>
        <v>1968131.55</v>
      </c>
      <c r="I16" s="298">
        <f>'PR-RAS'!E6</f>
        <v>2174231.98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1782301.1599999997</v>
      </c>
      <c r="I17" s="298">
        <f>'PR-RAS'!E152</f>
        <v>2219407.63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171192.02000000048</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175072.75999999981</v>
      </c>
      <c r="J19" s="4"/>
      <c r="K19" s="4"/>
      <c r="L19" s="4"/>
      <c r="M19" s="4"/>
      <c r="N19" s="4"/>
      <c r="O19" s="4"/>
      <c r="P19" s="4"/>
      <c r="Q19" s="4"/>
      <c r="R19" s="4"/>
      <c r="S19" s="4"/>
      <c r="T19" s="4"/>
      <c r="U19" s="4"/>
      <c r="V19" s="4"/>
      <c r="W19" s="4"/>
    </row>
    <row r="20" spans="1:23" ht="29.25" customHeight="1" x14ac:dyDescent="0.2">
      <c r="A20" s="199" t="s">
        <v>33</v>
      </c>
      <c r="B20" s="322" t="s">
        <v>34</v>
      </c>
      <c r="C20" s="323"/>
      <c r="D20" s="323"/>
      <c r="E20" s="323"/>
      <c r="F20" s="324"/>
      <c r="G20" s="200" t="s">
        <v>35</v>
      </c>
      <c r="H20" s="285" t="s">
        <v>1836</v>
      </c>
      <c r="I20" s="286" t="s">
        <v>1837</v>
      </c>
      <c r="J20" s="4"/>
      <c r="K20" s="4"/>
      <c r="L20" s="4"/>
      <c r="M20" s="4"/>
      <c r="N20" s="4"/>
      <c r="O20" s="4"/>
      <c r="P20" s="4"/>
      <c r="Q20" s="4"/>
      <c r="R20" s="4"/>
      <c r="S20" s="4"/>
      <c r="T20" s="4"/>
      <c r="U20" s="4"/>
      <c r="V20" s="4"/>
      <c r="W20" s="4"/>
    </row>
    <row r="21" spans="1:23" ht="12.75" customHeight="1" x14ac:dyDescent="0.2">
      <c r="A21" s="342" t="s">
        <v>26</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22" t="s">
        <v>34</v>
      </c>
      <c r="C25" s="323"/>
      <c r="D25" s="323"/>
      <c r="E25" s="323"/>
      <c r="F25" s="324"/>
      <c r="G25" s="200" t="s">
        <v>35</v>
      </c>
      <c r="H25" s="285" t="s">
        <v>42</v>
      </c>
      <c r="I25" s="286" t="s">
        <v>43</v>
      </c>
      <c r="J25" s="4"/>
      <c r="K25" s="4"/>
      <c r="L25" s="4"/>
      <c r="M25" s="4"/>
      <c r="N25" s="4"/>
      <c r="O25" s="4"/>
      <c r="P25" s="4"/>
      <c r="Q25" s="4"/>
      <c r="R25" s="4"/>
      <c r="S25" s="4"/>
      <c r="T25" s="4"/>
      <c r="U25" s="4"/>
      <c r="V25" s="4"/>
      <c r="W25" s="4"/>
    </row>
    <row r="26" spans="1:23" ht="12.75" customHeight="1" x14ac:dyDescent="0.2">
      <c r="A26" s="342" t="s">
        <v>36</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22" t="s">
        <v>34</v>
      </c>
      <c r="C31" s="323"/>
      <c r="D31" s="323"/>
      <c r="E31" s="323"/>
      <c r="F31" s="324"/>
      <c r="G31" s="200" t="s">
        <v>35</v>
      </c>
      <c r="H31" s="285" t="s">
        <v>2586</v>
      </c>
      <c r="I31" s="286" t="s">
        <v>2587</v>
      </c>
      <c r="J31" s="4"/>
      <c r="K31" s="4"/>
      <c r="L31" s="4"/>
      <c r="M31" s="4"/>
      <c r="N31" s="4"/>
      <c r="O31" s="4"/>
      <c r="P31" s="4"/>
      <c r="Q31" s="4"/>
      <c r="R31" s="4"/>
      <c r="S31" s="4"/>
      <c r="T31" s="4"/>
      <c r="U31" s="4"/>
      <c r="V31" s="4"/>
      <c r="W31" s="4"/>
    </row>
    <row r="32" spans="1:23" ht="12.75" customHeight="1" x14ac:dyDescent="0.2">
      <c r="A32" s="342" t="s">
        <v>30</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22" t="s">
        <v>34</v>
      </c>
      <c r="C36" s="323"/>
      <c r="D36" s="323"/>
      <c r="E36" s="323"/>
      <c r="F36" s="324"/>
      <c r="G36" s="200" t="s">
        <v>35</v>
      </c>
      <c r="H36" s="285" t="s">
        <v>1836</v>
      </c>
      <c r="I36" s="286" t="s">
        <v>1821</v>
      </c>
      <c r="J36" s="4"/>
      <c r="K36" s="4"/>
      <c r="L36" s="4"/>
      <c r="M36" s="4"/>
      <c r="N36" s="4"/>
      <c r="O36" s="4"/>
      <c r="P36" s="4"/>
      <c r="Q36" s="4"/>
      <c r="R36" s="4"/>
      <c r="S36" s="4"/>
      <c r="T36" s="4"/>
      <c r="U36" s="4"/>
      <c r="V36" s="4"/>
      <c r="W36" s="4"/>
    </row>
    <row r="37" spans="1:23" ht="12.75" customHeight="1" x14ac:dyDescent="0.2">
      <c r="A37" s="342" t="s">
        <v>31</v>
      </c>
      <c r="B37" s="325" t="str">
        <f>OBVEZE!B5</f>
        <v>Stanje obveza 1. siječnja (=stanju obveza iz Izvještaja o obvezama na 31. prosinca prethodne godine)</v>
      </c>
      <c r="C37" s="326"/>
      <c r="D37" s="326"/>
      <c r="E37" s="326"/>
      <c r="F37" s="327"/>
      <c r="G37" s="125" t="str">
        <f>OBVEZE!C5</f>
        <v>V001</v>
      </c>
      <c r="H37" s="298">
        <f>OBVEZE!D5</f>
        <v>0</v>
      </c>
      <c r="I37" s="298" t="s">
        <v>37</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37</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37</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37</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3385</v>
      </c>
      <c r="F43" s="337"/>
      <c r="G43" s="242"/>
      <c r="H43" s="338" t="s">
        <v>3173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abSelected="1" zoomScaleNormal="100" workbookViewId="0">
      <selection activeCell="G2" sqref="G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t="s">
        <v>3650</v>
      </c>
      <c r="C1" s="288" t="s">
        <v>28</v>
      </c>
      <c r="D1" s="290">
        <v>31</v>
      </c>
      <c r="E1" s="289" t="s">
        <v>39</v>
      </c>
      <c r="F1" s="291" t="s">
        <v>3649</v>
      </c>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1968131.55</v>
      </c>
      <c r="E6" s="59">
        <f>E7+E43+E49+E82+E106+E125+E134+E140</f>
        <v>2174231.98</v>
      </c>
      <c r="F6" s="44">
        <f t="shared" ref="F6:F132" si="0">IF(D6&lt;&gt;0,IF(E6/D6&gt;=100,"&gt;&gt;100",E6/D6*100),"-")</f>
        <v>110.47188283730323</v>
      </c>
    </row>
    <row r="7" spans="1:24" ht="12.75" customHeight="1" x14ac:dyDescent="0.2">
      <c r="A7" s="62">
        <v>61</v>
      </c>
      <c r="B7" s="228" t="s">
        <v>48</v>
      </c>
      <c r="C7" s="267" t="s">
        <v>49</v>
      </c>
      <c r="D7" s="59">
        <f>D8+D17+D23+D29+D36+D39</f>
        <v>0</v>
      </c>
      <c r="E7" s="59">
        <f>E8+E17+E23+E29+E36+E39</f>
        <v>0</v>
      </c>
      <c r="F7" s="44" t="str">
        <f t="shared" si="0"/>
        <v>-</v>
      </c>
    </row>
    <row r="8" spans="1:24" ht="12.75" customHeight="1" x14ac:dyDescent="0.2">
      <c r="A8" s="62">
        <v>611</v>
      </c>
      <c r="B8" s="228" t="s">
        <v>3480</v>
      </c>
      <c r="C8" s="267" t="s">
        <v>50</v>
      </c>
      <c r="D8" s="59">
        <f>SUM(D9:D14)-D15-D16</f>
        <v>0</v>
      </c>
      <c r="E8" s="59">
        <f t="shared" ref="E8" si="1">SUM(E9:E14)-E15-E16</f>
        <v>0</v>
      </c>
      <c r="F8" s="44" t="str">
        <f t="shared" si="0"/>
        <v>-</v>
      </c>
    </row>
    <row r="9" spans="1:24" ht="12.75" customHeight="1" x14ac:dyDescent="0.2">
      <c r="A9" s="62">
        <v>6111</v>
      </c>
      <c r="B9" s="64" t="s">
        <v>3479</v>
      </c>
      <c r="C9" s="267" t="s">
        <v>51</v>
      </c>
      <c r="D9" s="193">
        <v>0</v>
      </c>
      <c r="E9" s="193">
        <v>0</v>
      </c>
      <c r="F9" s="44" t="str">
        <f t="shared" si="0"/>
        <v>-</v>
      </c>
    </row>
    <row r="10" spans="1:24" ht="12.75" customHeight="1" x14ac:dyDescent="0.2">
      <c r="A10" s="62">
        <v>6112</v>
      </c>
      <c r="B10" s="64" t="s">
        <v>3478</v>
      </c>
      <c r="C10" s="267" t="s">
        <v>52</v>
      </c>
      <c r="D10" s="193">
        <v>0</v>
      </c>
      <c r="E10" s="193">
        <v>0</v>
      </c>
      <c r="F10" s="44" t="str">
        <f t="shared" si="0"/>
        <v>-</v>
      </c>
    </row>
    <row r="11" spans="1:24" ht="12.75" customHeight="1" x14ac:dyDescent="0.2">
      <c r="A11" s="62">
        <v>6113</v>
      </c>
      <c r="B11" s="64" t="s">
        <v>3477</v>
      </c>
      <c r="C11" s="267" t="s">
        <v>53</v>
      </c>
      <c r="D11" s="193">
        <v>0</v>
      </c>
      <c r="E11" s="193">
        <v>0</v>
      </c>
      <c r="F11" s="44" t="str">
        <f t="shared" si="0"/>
        <v>-</v>
      </c>
    </row>
    <row r="12" spans="1:24" ht="12.75" customHeight="1" x14ac:dyDescent="0.2">
      <c r="A12" s="62">
        <v>6114</v>
      </c>
      <c r="B12" s="64" t="s">
        <v>3476</v>
      </c>
      <c r="C12" s="267" t="s">
        <v>54</v>
      </c>
      <c r="D12" s="193">
        <v>0</v>
      </c>
      <c r="E12" s="193">
        <v>0</v>
      </c>
      <c r="F12" s="44" t="str">
        <f t="shared" si="0"/>
        <v>-</v>
      </c>
    </row>
    <row r="13" spans="1:24" ht="12.75" customHeight="1" x14ac:dyDescent="0.2">
      <c r="A13" s="62">
        <v>6115</v>
      </c>
      <c r="B13" s="64" t="s">
        <v>3475</v>
      </c>
      <c r="C13" s="267" t="s">
        <v>55</v>
      </c>
      <c r="D13" s="193">
        <v>0</v>
      </c>
      <c r="E13" s="193">
        <v>0</v>
      </c>
      <c r="F13" s="44" t="str">
        <f t="shared" si="0"/>
        <v>-</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v>0</v>
      </c>
      <c r="E15" s="193">
        <v>0</v>
      </c>
      <c r="F15" s="44" t="str">
        <f t="shared" si="0"/>
        <v>-</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0</v>
      </c>
      <c r="E23" s="59">
        <f t="shared" si="3"/>
        <v>0</v>
      </c>
      <c r="F23" s="44" t="str">
        <f t="shared" si="0"/>
        <v>-</v>
      </c>
    </row>
    <row r="24" spans="1:6" ht="12.75" customHeight="1" x14ac:dyDescent="0.2">
      <c r="A24" s="62">
        <v>6131</v>
      </c>
      <c r="B24" s="64" t="s">
        <v>3490</v>
      </c>
      <c r="C24" s="267" t="s">
        <v>74</v>
      </c>
      <c r="D24" s="193">
        <v>0</v>
      </c>
      <c r="E24" s="193">
        <v>0</v>
      </c>
      <c r="F24" s="44" t="str">
        <f t="shared" si="0"/>
        <v>-</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0</v>
      </c>
      <c r="E27" s="193">
        <v>0</v>
      </c>
      <c r="F27" s="44" t="str">
        <f t="shared" si="0"/>
        <v>-</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0</v>
      </c>
      <c r="E29" s="59">
        <f>SUM(E30:E35)</f>
        <v>0</v>
      </c>
      <c r="F29" s="44" t="str">
        <f t="shared" si="0"/>
        <v>-</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0</v>
      </c>
      <c r="E31" s="193">
        <v>0</v>
      </c>
      <c r="F31" s="44" t="str">
        <f t="shared" si="0"/>
        <v>-</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0</v>
      </c>
      <c r="E49" s="59">
        <f>E50+E53+E58+E61+E64+E68+E71+E74+E77</f>
        <v>10456.5</v>
      </c>
      <c r="F49" s="44" t="str">
        <f t="shared" si="0"/>
        <v>-</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0</v>
      </c>
      <c r="E58" s="59">
        <f t="shared" si="10"/>
        <v>0</v>
      </c>
      <c r="F58" s="44" t="str">
        <f t="shared" si="0"/>
        <v>-</v>
      </c>
    </row>
    <row r="59" spans="1:6" ht="24" x14ac:dyDescent="0.2">
      <c r="A59" s="62">
        <v>6331</v>
      </c>
      <c r="B59" s="64" t="s">
        <v>3492</v>
      </c>
      <c r="C59" s="267" t="s">
        <v>142</v>
      </c>
      <c r="D59" s="193">
        <v>0</v>
      </c>
      <c r="E59" s="193">
        <v>0</v>
      </c>
      <c r="F59" s="44" t="str">
        <f t="shared" si="0"/>
        <v>-</v>
      </c>
    </row>
    <row r="60" spans="1:6" ht="24" x14ac:dyDescent="0.2">
      <c r="A60" s="62">
        <v>6332</v>
      </c>
      <c r="B60" s="64" t="s">
        <v>3493</v>
      </c>
      <c r="C60" s="267" t="s">
        <v>143</v>
      </c>
      <c r="D60" s="193">
        <v>0</v>
      </c>
      <c r="E60" s="193">
        <v>0</v>
      </c>
      <c r="F60" s="44" t="str">
        <f t="shared" si="0"/>
        <v>-</v>
      </c>
    </row>
    <row r="61" spans="1:6" ht="12.75" customHeight="1" x14ac:dyDescent="0.2">
      <c r="A61" s="62">
        <v>634</v>
      </c>
      <c r="B61" s="64" t="s">
        <v>144</v>
      </c>
      <c r="C61" s="267" t="s">
        <v>145</v>
      </c>
      <c r="D61" s="59">
        <f t="shared" ref="D61:E61" si="11">SUM(D62:D63)</f>
        <v>0</v>
      </c>
      <c r="E61" s="59">
        <f t="shared" si="11"/>
        <v>0</v>
      </c>
      <c r="F61" s="44" t="str">
        <f t="shared" si="0"/>
        <v>-</v>
      </c>
    </row>
    <row r="62" spans="1:6" ht="12.75" customHeight="1" x14ac:dyDescent="0.2">
      <c r="A62" s="62">
        <v>6341</v>
      </c>
      <c r="B62" s="64" t="s">
        <v>146</v>
      </c>
      <c r="C62" s="267" t="s">
        <v>147</v>
      </c>
      <c r="D62" s="193">
        <v>0</v>
      </c>
      <c r="E62" s="193">
        <v>0</v>
      </c>
      <c r="F62" s="44" t="str">
        <f t="shared" si="0"/>
        <v>-</v>
      </c>
    </row>
    <row r="63" spans="1:6" ht="12.75" customHeight="1" x14ac:dyDescent="0.2">
      <c r="A63" s="62">
        <v>6342</v>
      </c>
      <c r="B63" s="64" t="s">
        <v>148</v>
      </c>
      <c r="C63" s="267" t="s">
        <v>149</v>
      </c>
      <c r="D63" s="193">
        <v>0</v>
      </c>
      <c r="E63" s="193">
        <v>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0</v>
      </c>
      <c r="E68" s="59">
        <f t="shared" si="12"/>
        <v>10456.5</v>
      </c>
      <c r="F68" s="44" t="str">
        <f t="shared" si="0"/>
        <v>-</v>
      </c>
    </row>
    <row r="69" spans="1:6" ht="12.75" customHeight="1" x14ac:dyDescent="0.2">
      <c r="A69" s="62" t="s">
        <v>157</v>
      </c>
      <c r="B69" s="63" t="s">
        <v>158</v>
      </c>
      <c r="C69" s="267" t="s">
        <v>157</v>
      </c>
      <c r="D69" s="193"/>
      <c r="E69" s="193">
        <v>10456.5</v>
      </c>
      <c r="F69" s="44" t="str">
        <f t="shared" si="0"/>
        <v>-</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0</v>
      </c>
      <c r="E74" s="59">
        <f t="shared" si="14"/>
        <v>0</v>
      </c>
      <c r="F74" s="44" t="str">
        <f t="shared" si="0"/>
        <v>-</v>
      </c>
    </row>
    <row r="75" spans="1:6" ht="12.75" customHeight="1" x14ac:dyDescent="0.2">
      <c r="A75" s="62" t="s">
        <v>165</v>
      </c>
      <c r="B75" s="64" t="s">
        <v>484</v>
      </c>
      <c r="C75" s="267" t="s">
        <v>165</v>
      </c>
      <c r="D75" s="193">
        <v>0</v>
      </c>
      <c r="E75" s="193">
        <v>0</v>
      </c>
      <c r="F75" s="44" t="str">
        <f t="shared" si="0"/>
        <v>-</v>
      </c>
    </row>
    <row r="76" spans="1:6" ht="12.75" customHeight="1" x14ac:dyDescent="0.2">
      <c r="A76" s="62" t="s">
        <v>166</v>
      </c>
      <c r="B76" s="64" t="s">
        <v>486</v>
      </c>
      <c r="C76" s="267" t="s">
        <v>166</v>
      </c>
      <c r="D76" s="193">
        <v>0</v>
      </c>
      <c r="E76" s="193">
        <v>0</v>
      </c>
      <c r="F76" s="44" t="str">
        <f t="shared" si="0"/>
        <v>-</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0</v>
      </c>
      <c r="E82" s="59">
        <f t="shared" si="16"/>
        <v>0</v>
      </c>
      <c r="F82" s="44" t="str">
        <f t="shared" si="0"/>
        <v>-</v>
      </c>
    </row>
    <row r="83" spans="1:6" ht="12.75" customHeight="1" x14ac:dyDescent="0.2">
      <c r="A83" s="62">
        <v>641</v>
      </c>
      <c r="B83" s="63" t="s">
        <v>179</v>
      </c>
      <c r="C83" s="267" t="s">
        <v>180</v>
      </c>
      <c r="D83" s="59">
        <f t="shared" ref="D83:E83" si="17">SUM(D84:D90)</f>
        <v>0</v>
      </c>
      <c r="E83" s="59">
        <f t="shared" si="17"/>
        <v>0</v>
      </c>
      <c r="F83" s="44" t="str">
        <f t="shared" si="0"/>
        <v>-</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0</v>
      </c>
      <c r="E85" s="193">
        <v>0</v>
      </c>
      <c r="F85" s="44" t="str">
        <f t="shared" si="0"/>
        <v>-</v>
      </c>
    </row>
    <row r="86" spans="1:6" ht="12.75" customHeight="1" x14ac:dyDescent="0.2">
      <c r="A86" s="62">
        <v>6414</v>
      </c>
      <c r="B86" s="63" t="s">
        <v>185</v>
      </c>
      <c r="C86" s="267" t="s">
        <v>186</v>
      </c>
      <c r="D86" s="193">
        <v>0</v>
      </c>
      <c r="E86" s="193">
        <v>0</v>
      </c>
      <c r="F86" s="44" t="str">
        <f t="shared" si="0"/>
        <v>-</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0</v>
      </c>
      <c r="E91" s="59">
        <f t="shared" si="18"/>
        <v>0</v>
      </c>
      <c r="F91" s="44" t="str">
        <f t="shared" si="0"/>
        <v>-</v>
      </c>
    </row>
    <row r="92" spans="1:6" ht="12.75" customHeight="1" x14ac:dyDescent="0.2">
      <c r="A92" s="62">
        <v>6421</v>
      </c>
      <c r="B92" s="63" t="s">
        <v>197</v>
      </c>
      <c r="C92" s="267" t="s">
        <v>198</v>
      </c>
      <c r="D92" s="193">
        <v>0</v>
      </c>
      <c r="E92" s="193">
        <v>0</v>
      </c>
      <c r="F92" s="44" t="str">
        <f t="shared" si="0"/>
        <v>-</v>
      </c>
    </row>
    <row r="93" spans="1:6" ht="12.75" customHeight="1" x14ac:dyDescent="0.2">
      <c r="A93" s="62">
        <v>6422</v>
      </c>
      <c r="B93" s="63" t="s">
        <v>199</v>
      </c>
      <c r="C93" s="267" t="s">
        <v>200</v>
      </c>
      <c r="D93" s="193">
        <v>0</v>
      </c>
      <c r="E93" s="193">
        <v>0</v>
      </c>
      <c r="F93" s="44" t="str">
        <f t="shared" si="0"/>
        <v>-</v>
      </c>
    </row>
    <row r="94" spans="1:6" ht="12.75" customHeight="1" x14ac:dyDescent="0.2">
      <c r="A94" s="62">
        <v>6423</v>
      </c>
      <c r="B94" s="63" t="s">
        <v>201</v>
      </c>
      <c r="C94" s="267" t="s">
        <v>202</v>
      </c>
      <c r="D94" s="193">
        <v>0</v>
      </c>
      <c r="E94" s="193">
        <v>0</v>
      </c>
      <c r="F94" s="44" t="str">
        <f t="shared" si="0"/>
        <v>-</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0</v>
      </c>
      <c r="E97" s="193">
        <v>0</v>
      </c>
      <c r="F97" s="44" t="str">
        <f t="shared" si="0"/>
        <v>-</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0</v>
      </c>
      <c r="E106" s="59">
        <f>E107+E112+E120+E124</f>
        <v>940.32</v>
      </c>
      <c r="F106" s="44" t="str">
        <f t="shared" si="0"/>
        <v>-</v>
      </c>
    </row>
    <row r="107" spans="1:6" ht="12.75" customHeight="1" x14ac:dyDescent="0.2">
      <c r="A107" s="62">
        <v>651</v>
      </c>
      <c r="B107" s="63" t="s">
        <v>225</v>
      </c>
      <c r="C107" s="267" t="s">
        <v>226</v>
      </c>
      <c r="D107" s="59">
        <f t="shared" ref="D107:E107" si="20">SUM(D108:D111)</f>
        <v>0</v>
      </c>
      <c r="E107" s="59">
        <f t="shared" si="20"/>
        <v>0</v>
      </c>
      <c r="F107" s="44" t="str">
        <f t="shared" si="0"/>
        <v>-</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0</v>
      </c>
      <c r="E109" s="193">
        <v>0</v>
      </c>
      <c r="F109" s="44" t="str">
        <f t="shared" si="0"/>
        <v>-</v>
      </c>
    </row>
    <row r="110" spans="1:6" ht="12.75" customHeight="1" x14ac:dyDescent="0.2">
      <c r="A110" s="62">
        <v>6513</v>
      </c>
      <c r="B110" s="63" t="s">
        <v>231</v>
      </c>
      <c r="C110" s="267" t="s">
        <v>232</v>
      </c>
      <c r="D110" s="193">
        <v>0</v>
      </c>
      <c r="E110" s="193">
        <v>0</v>
      </c>
      <c r="F110" s="44" t="str">
        <f t="shared" si="0"/>
        <v>-</v>
      </c>
    </row>
    <row r="111" spans="1:6" ht="12.75" customHeight="1" x14ac:dyDescent="0.2">
      <c r="A111" s="62">
        <v>6514</v>
      </c>
      <c r="B111" s="63" t="s">
        <v>233</v>
      </c>
      <c r="C111" s="267" t="s">
        <v>234</v>
      </c>
      <c r="D111" s="193">
        <v>0</v>
      </c>
      <c r="E111" s="193">
        <v>0</v>
      </c>
      <c r="F111" s="44" t="str">
        <f t="shared" si="0"/>
        <v>-</v>
      </c>
    </row>
    <row r="112" spans="1:6" ht="12.75" customHeight="1" x14ac:dyDescent="0.2">
      <c r="A112" s="62">
        <v>652</v>
      </c>
      <c r="B112" s="63" t="s">
        <v>235</v>
      </c>
      <c r="C112" s="267" t="s">
        <v>236</v>
      </c>
      <c r="D112" s="59">
        <f t="shared" ref="D112:E112" si="21">SUM(D113:D119)</f>
        <v>0</v>
      </c>
      <c r="E112" s="59">
        <f t="shared" si="21"/>
        <v>940.32</v>
      </c>
      <c r="F112" s="44" t="str">
        <f t="shared" si="0"/>
        <v>-</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0</v>
      </c>
      <c r="E114" s="193">
        <v>0</v>
      </c>
      <c r="F114" s="44" t="str">
        <f t="shared" si="0"/>
        <v>-</v>
      </c>
    </row>
    <row r="115" spans="1:6" ht="12.75" customHeight="1" x14ac:dyDescent="0.2">
      <c r="A115" s="62">
        <v>6524</v>
      </c>
      <c r="B115" s="63" t="s">
        <v>241</v>
      </c>
      <c r="C115" s="267" t="s">
        <v>242</v>
      </c>
      <c r="D115" s="193">
        <v>0</v>
      </c>
      <c r="E115" s="193">
        <v>0</v>
      </c>
      <c r="F115" s="44" t="str">
        <f t="shared" si="0"/>
        <v>-</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c r="E117" s="193">
        <v>940.32</v>
      </c>
      <c r="F117" s="44" t="str">
        <f t="shared" si="0"/>
        <v>-</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0</v>
      </c>
      <c r="E120" s="59">
        <f t="shared" si="22"/>
        <v>0</v>
      </c>
      <c r="F120" s="44" t="str">
        <f t="shared" si="0"/>
        <v>-</v>
      </c>
    </row>
    <row r="121" spans="1:6" ht="12.75" customHeight="1" x14ac:dyDescent="0.2">
      <c r="A121" s="62">
        <v>6531</v>
      </c>
      <c r="B121" s="63" t="s">
        <v>253</v>
      </c>
      <c r="C121" s="267" t="s">
        <v>254</v>
      </c>
      <c r="D121" s="193">
        <v>0</v>
      </c>
      <c r="E121" s="193">
        <v>0</v>
      </c>
      <c r="F121" s="44" t="str">
        <f t="shared" si="0"/>
        <v>-</v>
      </c>
    </row>
    <row r="122" spans="1:6" ht="12.75" customHeight="1" x14ac:dyDescent="0.2">
      <c r="A122" s="62">
        <v>6532</v>
      </c>
      <c r="B122" s="63" t="s">
        <v>255</v>
      </c>
      <c r="C122" s="267" t="s">
        <v>256</v>
      </c>
      <c r="D122" s="193">
        <v>0</v>
      </c>
      <c r="E122" s="193">
        <v>0</v>
      </c>
      <c r="F122" s="44" t="str">
        <f t="shared" si="0"/>
        <v>-</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728891.02</v>
      </c>
      <c r="E125" s="59">
        <f t="shared" si="23"/>
        <v>682374.51</v>
      </c>
      <c r="F125" s="44">
        <f t="shared" si="0"/>
        <v>93.618180396844508</v>
      </c>
    </row>
    <row r="126" spans="1:6" ht="12.75" customHeight="1" x14ac:dyDescent="0.2">
      <c r="A126" s="62">
        <v>661</v>
      </c>
      <c r="B126" s="64" t="s">
        <v>261</v>
      </c>
      <c r="C126" s="267" t="s">
        <v>262</v>
      </c>
      <c r="D126" s="59">
        <f t="shared" ref="D126:E126" si="24">SUM(D127:D128)</f>
        <v>728891.02</v>
      </c>
      <c r="E126" s="59">
        <f t="shared" si="24"/>
        <v>682374.51</v>
      </c>
      <c r="F126" s="44">
        <f t="shared" si="0"/>
        <v>93.618180396844508</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728891.02</v>
      </c>
      <c r="E128" s="193">
        <v>682374.51</v>
      </c>
      <c r="F128" s="44">
        <f t="shared" si="0"/>
        <v>93.618180396844508</v>
      </c>
    </row>
    <row r="129" spans="1:6" ht="36" x14ac:dyDescent="0.2">
      <c r="A129" s="62">
        <v>663</v>
      </c>
      <c r="B129" s="181" t="s">
        <v>3498</v>
      </c>
      <c r="C129" s="267" t="s">
        <v>267</v>
      </c>
      <c r="D129" s="59">
        <f t="shared" ref="D129:E129" si="25">SUM(D130:D133)</f>
        <v>0</v>
      </c>
      <c r="E129" s="59">
        <f t="shared" si="25"/>
        <v>0</v>
      </c>
      <c r="F129" s="44" t="str">
        <f t="shared" si="0"/>
        <v>-</v>
      </c>
    </row>
    <row r="130" spans="1:6" ht="12.75" customHeight="1" x14ac:dyDescent="0.2">
      <c r="A130" s="62">
        <v>6631</v>
      </c>
      <c r="B130" s="64" t="s">
        <v>268</v>
      </c>
      <c r="C130" s="267" t="s">
        <v>269</v>
      </c>
      <c r="D130" s="193">
        <v>0</v>
      </c>
      <c r="E130" s="193">
        <v>0</v>
      </c>
      <c r="F130" s="44" t="str">
        <f t="shared" si="0"/>
        <v>-</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1239240.53</v>
      </c>
      <c r="E134" s="59">
        <f t="shared" si="26"/>
        <v>1480460.65</v>
      </c>
      <c r="F134" s="44">
        <f t="shared" ref="F134:F229" si="27">IF(D134&lt;&gt;0,IF(E134/D134&gt;=100,"&gt;&gt;100",E134/D134*100),"-")</f>
        <v>119.46515742186061</v>
      </c>
    </row>
    <row r="135" spans="1:6" ht="24" x14ac:dyDescent="0.2">
      <c r="A135" s="62">
        <v>671</v>
      </c>
      <c r="B135" s="181" t="s">
        <v>278</v>
      </c>
      <c r="C135" s="267" t="s">
        <v>279</v>
      </c>
      <c r="D135" s="59">
        <f t="shared" ref="D135:E135" si="28">SUM(D136:D138)</f>
        <v>1239240.53</v>
      </c>
      <c r="E135" s="59">
        <f t="shared" si="28"/>
        <v>1480460.65</v>
      </c>
      <c r="F135" s="44">
        <f t="shared" si="27"/>
        <v>119.46515742186061</v>
      </c>
    </row>
    <row r="136" spans="1:6" ht="12.75" customHeight="1" x14ac:dyDescent="0.2">
      <c r="A136" s="62">
        <v>6711</v>
      </c>
      <c r="B136" s="64" t="s">
        <v>3290</v>
      </c>
      <c r="C136" s="267" t="s">
        <v>280</v>
      </c>
      <c r="D136" s="193">
        <v>1239240.53</v>
      </c>
      <c r="E136" s="193">
        <v>1480460.65</v>
      </c>
      <c r="F136" s="44">
        <f t="shared" si="27"/>
        <v>119.46515742186061</v>
      </c>
    </row>
    <row r="137" spans="1:6" ht="24" x14ac:dyDescent="0.2">
      <c r="A137" s="62">
        <v>6712</v>
      </c>
      <c r="B137" s="181" t="s">
        <v>281</v>
      </c>
      <c r="C137" s="267" t="s">
        <v>282</v>
      </c>
      <c r="D137" s="193">
        <v>0</v>
      </c>
      <c r="E137" s="193">
        <v>0</v>
      </c>
      <c r="F137" s="44" t="str">
        <f t="shared" si="27"/>
        <v>-</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0</v>
      </c>
      <c r="E140" s="59">
        <f t="shared" si="29"/>
        <v>0</v>
      </c>
      <c r="F140" s="44" t="str">
        <f t="shared" si="27"/>
        <v>-</v>
      </c>
    </row>
    <row r="141" spans="1:6" ht="12.75" customHeight="1" x14ac:dyDescent="0.2">
      <c r="A141" s="62">
        <v>681</v>
      </c>
      <c r="B141" s="64" t="s">
        <v>288</v>
      </c>
      <c r="C141" s="267" t="s">
        <v>289</v>
      </c>
      <c r="D141" s="59">
        <f t="shared" ref="D141:E141" si="30">SUM(D142:D150)</f>
        <v>0</v>
      </c>
      <c r="E141" s="59">
        <f t="shared" si="30"/>
        <v>0</v>
      </c>
      <c r="F141" s="44" t="str">
        <f t="shared" si="27"/>
        <v>-</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0</v>
      </c>
      <c r="E146" s="193">
        <v>0</v>
      </c>
      <c r="F146" s="44" t="str">
        <f t="shared" si="27"/>
        <v>-</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0</v>
      </c>
      <c r="E150" s="193">
        <v>0</v>
      </c>
      <c r="F150" s="44" t="str">
        <f t="shared" si="27"/>
        <v>-</v>
      </c>
    </row>
    <row r="151" spans="1:6" ht="12.75" customHeight="1" x14ac:dyDescent="0.2">
      <c r="A151" s="62">
        <v>683</v>
      </c>
      <c r="B151" s="63" t="s">
        <v>306</v>
      </c>
      <c r="C151" s="267" t="s">
        <v>307</v>
      </c>
      <c r="D151" s="193">
        <v>0</v>
      </c>
      <c r="E151" s="193">
        <v>0</v>
      </c>
      <c r="F151" s="44" t="str">
        <f t="shared" si="27"/>
        <v>-</v>
      </c>
    </row>
    <row r="152" spans="1:6" ht="12.75" customHeight="1" x14ac:dyDescent="0.2">
      <c r="A152" s="62">
        <v>3</v>
      </c>
      <c r="B152" s="63" t="s">
        <v>308</v>
      </c>
      <c r="C152" s="267" t="s">
        <v>45</v>
      </c>
      <c r="D152" s="59">
        <f>D153+D164+D202+D221+D230+D262+D273</f>
        <v>1782301.1599999997</v>
      </c>
      <c r="E152" s="59">
        <f>E153+E164+E202+E221+E230+E262+E273</f>
        <v>2219407.63</v>
      </c>
      <c r="F152" s="44">
        <f t="shared" si="27"/>
        <v>124.52483787868938</v>
      </c>
    </row>
    <row r="153" spans="1:6" ht="12.75" customHeight="1" x14ac:dyDescent="0.2">
      <c r="A153" s="62">
        <v>31</v>
      </c>
      <c r="B153" s="63" t="s">
        <v>309</v>
      </c>
      <c r="C153" s="267" t="s">
        <v>310</v>
      </c>
      <c r="D153" s="59">
        <f t="shared" ref="D153:E153" si="31">D154+D159+D160</f>
        <v>1606170.4899999998</v>
      </c>
      <c r="E153" s="59">
        <f t="shared" si="31"/>
        <v>2003763.1300000001</v>
      </c>
      <c r="F153" s="44">
        <f t="shared" si="27"/>
        <v>124.75407451920005</v>
      </c>
    </row>
    <row r="154" spans="1:6" ht="12.75" customHeight="1" x14ac:dyDescent="0.2">
      <c r="A154" s="62">
        <v>311</v>
      </c>
      <c r="B154" s="63" t="s">
        <v>311</v>
      </c>
      <c r="C154" s="267" t="s">
        <v>312</v>
      </c>
      <c r="D154" s="59">
        <f t="shared" ref="D154:E154" si="32">SUM(D155:D158)</f>
        <v>1147907.0499999998</v>
      </c>
      <c r="E154" s="59">
        <f t="shared" si="32"/>
        <v>1531200.4500000002</v>
      </c>
      <c r="F154" s="44">
        <f t="shared" si="27"/>
        <v>133.39063036506315</v>
      </c>
    </row>
    <row r="155" spans="1:6" ht="12.75" customHeight="1" x14ac:dyDescent="0.2">
      <c r="A155" s="62">
        <v>3111</v>
      </c>
      <c r="B155" s="63" t="s">
        <v>313</v>
      </c>
      <c r="C155" s="267" t="s">
        <v>314</v>
      </c>
      <c r="D155" s="193">
        <v>880100.16</v>
      </c>
      <c r="E155" s="193">
        <v>1182997.18</v>
      </c>
      <c r="F155" s="44">
        <f t="shared" si="27"/>
        <v>134.41619871992748</v>
      </c>
    </row>
    <row r="156" spans="1:6" ht="12.75" customHeight="1" x14ac:dyDescent="0.2">
      <c r="A156" s="62">
        <v>3112</v>
      </c>
      <c r="B156" s="63" t="s">
        <v>315</v>
      </c>
      <c r="C156" s="267" t="s">
        <v>316</v>
      </c>
      <c r="D156" s="193">
        <v>1918.58</v>
      </c>
      <c r="E156" s="193">
        <v>1510.57</v>
      </c>
      <c r="F156" s="44">
        <f t="shared" si="27"/>
        <v>78.733751003346214</v>
      </c>
    </row>
    <row r="157" spans="1:6" ht="12.75" customHeight="1" x14ac:dyDescent="0.2">
      <c r="A157" s="62">
        <v>3113</v>
      </c>
      <c r="B157" s="64" t="s">
        <v>317</v>
      </c>
      <c r="C157" s="267" t="s">
        <v>318</v>
      </c>
      <c r="D157" s="193">
        <v>26493.200000000001</v>
      </c>
      <c r="E157" s="193">
        <v>34109.11</v>
      </c>
      <c r="F157" s="44">
        <f t="shared" si="27"/>
        <v>128.74665952017875</v>
      </c>
    </row>
    <row r="158" spans="1:6" ht="12.75" customHeight="1" x14ac:dyDescent="0.2">
      <c r="A158" s="62">
        <v>3114</v>
      </c>
      <c r="B158" s="64" t="s">
        <v>319</v>
      </c>
      <c r="C158" s="267" t="s">
        <v>320</v>
      </c>
      <c r="D158" s="193">
        <v>239395.11</v>
      </c>
      <c r="E158" s="193">
        <v>312583.59000000003</v>
      </c>
      <c r="F158" s="44">
        <f t="shared" si="27"/>
        <v>130.57225354352477</v>
      </c>
    </row>
    <row r="159" spans="1:6" ht="12.75" customHeight="1" x14ac:dyDescent="0.2">
      <c r="A159" s="62">
        <v>312</v>
      </c>
      <c r="B159" s="64" t="s">
        <v>321</v>
      </c>
      <c r="C159" s="267" t="s">
        <v>322</v>
      </c>
      <c r="D159" s="193">
        <v>183523.15</v>
      </c>
      <c r="E159" s="193">
        <v>107484.74</v>
      </c>
      <c r="F159" s="44">
        <f t="shared" si="27"/>
        <v>58.567401442270359</v>
      </c>
    </row>
    <row r="160" spans="1:6" ht="12.75" customHeight="1" x14ac:dyDescent="0.2">
      <c r="A160" s="62">
        <v>313</v>
      </c>
      <c r="B160" s="64" t="s">
        <v>323</v>
      </c>
      <c r="C160" s="267" t="s">
        <v>324</v>
      </c>
      <c r="D160" s="59">
        <f t="shared" ref="D160:E160" si="33">SUM(D161:D163)</f>
        <v>274740.28999999998</v>
      </c>
      <c r="E160" s="59">
        <f t="shared" si="33"/>
        <v>365077.94</v>
      </c>
      <c r="F160" s="44">
        <f t="shared" si="27"/>
        <v>132.88110746334294</v>
      </c>
    </row>
    <row r="161" spans="1:6" ht="12.75" customHeight="1" x14ac:dyDescent="0.2">
      <c r="A161" s="62">
        <v>3131</v>
      </c>
      <c r="B161" s="64" t="s">
        <v>3501</v>
      </c>
      <c r="C161" s="267" t="s">
        <v>325</v>
      </c>
      <c r="D161" s="193">
        <v>87525.27</v>
      </c>
      <c r="E161" s="193">
        <v>115755.34</v>
      </c>
      <c r="F161" s="44">
        <f t="shared" si="27"/>
        <v>132.25362229673783</v>
      </c>
    </row>
    <row r="162" spans="1:6" ht="12.75" customHeight="1" x14ac:dyDescent="0.2">
      <c r="A162" s="62">
        <v>3132</v>
      </c>
      <c r="B162" s="64" t="s">
        <v>326</v>
      </c>
      <c r="C162" s="267" t="s">
        <v>327</v>
      </c>
      <c r="D162" s="193">
        <v>187215.02</v>
      </c>
      <c r="E162" s="193">
        <v>249322.6</v>
      </c>
      <c r="F162" s="44">
        <f t="shared" si="27"/>
        <v>133.17446431381416</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174865.89999999997</v>
      </c>
      <c r="E164" s="59">
        <f>E165+E170+E178+E188+E189+E194</f>
        <v>215238.16000000003</v>
      </c>
      <c r="F164" s="44">
        <f t="shared" si="27"/>
        <v>123.08755452034963</v>
      </c>
    </row>
    <row r="165" spans="1:6" ht="12.75" customHeight="1" x14ac:dyDescent="0.2">
      <c r="A165" s="62">
        <v>321</v>
      </c>
      <c r="B165" s="63" t="s">
        <v>331</v>
      </c>
      <c r="C165" s="267" t="s">
        <v>332</v>
      </c>
      <c r="D165" s="59">
        <f t="shared" ref="D165:E165" si="34">SUM(D166:D169)</f>
        <v>53676.72</v>
      </c>
      <c r="E165" s="59">
        <f t="shared" si="34"/>
        <v>56821.170000000006</v>
      </c>
      <c r="F165" s="44">
        <f t="shared" si="27"/>
        <v>105.85812620443278</v>
      </c>
    </row>
    <row r="166" spans="1:6" ht="12.75" customHeight="1" x14ac:dyDescent="0.2">
      <c r="A166" s="62">
        <v>3211</v>
      </c>
      <c r="B166" s="63" t="s">
        <v>333</v>
      </c>
      <c r="C166" s="267" t="s">
        <v>334</v>
      </c>
      <c r="D166" s="193">
        <v>6963.72</v>
      </c>
      <c r="E166" s="193">
        <v>9223.3700000000008</v>
      </c>
      <c r="F166" s="44">
        <f t="shared" si="27"/>
        <v>132.44889225873527</v>
      </c>
    </row>
    <row r="167" spans="1:6" ht="12.75" customHeight="1" x14ac:dyDescent="0.2">
      <c r="A167" s="62">
        <v>3212</v>
      </c>
      <c r="B167" s="63" t="s">
        <v>335</v>
      </c>
      <c r="C167" s="267" t="s">
        <v>336</v>
      </c>
      <c r="D167" s="193">
        <v>46158.6</v>
      </c>
      <c r="E167" s="193">
        <v>46661.8</v>
      </c>
      <c r="F167" s="44">
        <f t="shared" si="27"/>
        <v>101.09015438076545</v>
      </c>
    </row>
    <row r="168" spans="1:6" ht="12.75" customHeight="1" x14ac:dyDescent="0.2">
      <c r="A168" s="62">
        <v>3213</v>
      </c>
      <c r="B168" s="63" t="s">
        <v>337</v>
      </c>
      <c r="C168" s="267" t="s">
        <v>338</v>
      </c>
      <c r="D168" s="193">
        <v>554.4</v>
      </c>
      <c r="E168" s="193">
        <v>936</v>
      </c>
      <c r="F168" s="44">
        <f t="shared" si="27"/>
        <v>168.83116883116884</v>
      </c>
    </row>
    <row r="169" spans="1:6" ht="12.75" customHeight="1" x14ac:dyDescent="0.2">
      <c r="A169" s="62">
        <v>3214</v>
      </c>
      <c r="B169" s="63" t="s">
        <v>339</v>
      </c>
      <c r="C169" s="267" t="s">
        <v>340</v>
      </c>
      <c r="D169" s="193">
        <v>0</v>
      </c>
      <c r="E169" s="193">
        <v>0</v>
      </c>
      <c r="F169" s="44" t="str">
        <f t="shared" si="27"/>
        <v>-</v>
      </c>
    </row>
    <row r="170" spans="1:6" ht="12.75" customHeight="1" x14ac:dyDescent="0.2">
      <c r="A170" s="62">
        <v>322</v>
      </c>
      <c r="B170" s="63" t="s">
        <v>341</v>
      </c>
      <c r="C170" s="267" t="s">
        <v>342</v>
      </c>
      <c r="D170" s="59">
        <f t="shared" ref="D170:E170" si="35">SUM(D171:D177)</f>
        <v>53557.649999999994</v>
      </c>
      <c r="E170" s="59">
        <f t="shared" si="35"/>
        <v>67410.44</v>
      </c>
      <c r="F170" s="44">
        <f t="shared" si="27"/>
        <v>125.86519386119446</v>
      </c>
    </row>
    <row r="171" spans="1:6" ht="12.75" customHeight="1" x14ac:dyDescent="0.2">
      <c r="A171" s="62">
        <v>3221</v>
      </c>
      <c r="B171" s="63" t="s">
        <v>343</v>
      </c>
      <c r="C171" s="267" t="s">
        <v>344</v>
      </c>
      <c r="D171" s="193">
        <v>1635.03</v>
      </c>
      <c r="E171" s="193">
        <v>1974.07</v>
      </c>
      <c r="F171" s="44">
        <f t="shared" si="27"/>
        <v>120.73601096004354</v>
      </c>
    </row>
    <row r="172" spans="1:6" ht="12.75" customHeight="1" x14ac:dyDescent="0.2">
      <c r="A172" s="62">
        <v>3222</v>
      </c>
      <c r="B172" s="63" t="s">
        <v>345</v>
      </c>
      <c r="C172" s="267" t="s">
        <v>346</v>
      </c>
      <c r="D172" s="193">
        <v>9495.4</v>
      </c>
      <c r="E172" s="193">
        <v>6475.65</v>
      </c>
      <c r="F172" s="44">
        <f t="shared" si="27"/>
        <v>68.197758914842979</v>
      </c>
    </row>
    <row r="173" spans="1:6" ht="12.75" customHeight="1" x14ac:dyDescent="0.2">
      <c r="A173" s="62">
        <v>3223</v>
      </c>
      <c r="B173" s="64" t="s">
        <v>347</v>
      </c>
      <c r="C173" s="267" t="s">
        <v>348</v>
      </c>
      <c r="D173" s="193">
        <v>14202.49</v>
      </c>
      <c r="E173" s="193">
        <v>14059.87</v>
      </c>
      <c r="F173" s="44">
        <f t="shared" si="27"/>
        <v>98.995809889674277</v>
      </c>
    </row>
    <row r="174" spans="1:6" ht="12.75" customHeight="1" x14ac:dyDescent="0.2">
      <c r="A174" s="62">
        <v>3224</v>
      </c>
      <c r="B174" s="64" t="s">
        <v>349</v>
      </c>
      <c r="C174" s="267" t="s">
        <v>350</v>
      </c>
      <c r="D174" s="193">
        <v>300.25</v>
      </c>
      <c r="E174" s="193">
        <v>1541.78</v>
      </c>
      <c r="F174" s="44">
        <f t="shared" si="27"/>
        <v>513.49875104079933</v>
      </c>
    </row>
    <row r="175" spans="1:6" ht="12.75" customHeight="1" x14ac:dyDescent="0.2">
      <c r="A175" s="62">
        <v>3225</v>
      </c>
      <c r="B175" s="64" t="s">
        <v>3502</v>
      </c>
      <c r="C175" s="267" t="s">
        <v>351</v>
      </c>
      <c r="D175" s="193">
        <v>21.18</v>
      </c>
      <c r="E175" s="193">
        <v>6383.73</v>
      </c>
      <c r="F175" s="44" t="str">
        <f t="shared" si="27"/>
        <v>&gt;&gt;100</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27903.3</v>
      </c>
      <c r="E177" s="193">
        <v>36975.339999999997</v>
      </c>
      <c r="F177" s="44">
        <f t="shared" si="27"/>
        <v>132.51242684557022</v>
      </c>
    </row>
    <row r="178" spans="1:6" ht="12.75" customHeight="1" x14ac:dyDescent="0.2">
      <c r="A178" s="62">
        <v>323</v>
      </c>
      <c r="B178" s="64" t="s">
        <v>356</v>
      </c>
      <c r="C178" s="267" t="s">
        <v>357</v>
      </c>
      <c r="D178" s="59">
        <f t="shared" ref="D178:E178" si="36">SUM(D179:D187)</f>
        <v>47107.849999999991</v>
      </c>
      <c r="E178" s="59">
        <f t="shared" si="36"/>
        <v>71228.3</v>
      </c>
      <c r="F178" s="44">
        <f t="shared" si="27"/>
        <v>151.2026127280273</v>
      </c>
    </row>
    <row r="179" spans="1:6" ht="12.75" customHeight="1" x14ac:dyDescent="0.2">
      <c r="A179" s="62">
        <v>3231</v>
      </c>
      <c r="B179" s="64" t="s">
        <v>3503</v>
      </c>
      <c r="C179" s="267" t="s">
        <v>358</v>
      </c>
      <c r="D179" s="193">
        <v>5287.34</v>
      </c>
      <c r="E179" s="193">
        <v>5216.4799999999996</v>
      </c>
      <c r="F179" s="44">
        <f t="shared" si="27"/>
        <v>98.659817602045635</v>
      </c>
    </row>
    <row r="180" spans="1:6" ht="12.75" customHeight="1" x14ac:dyDescent="0.2">
      <c r="A180" s="62">
        <v>3232</v>
      </c>
      <c r="B180" s="64" t="s">
        <v>359</v>
      </c>
      <c r="C180" s="267" t="s">
        <v>360</v>
      </c>
      <c r="D180" s="193">
        <v>20991.53</v>
      </c>
      <c r="E180" s="193">
        <v>40059.440000000002</v>
      </c>
      <c r="F180" s="44">
        <f t="shared" si="27"/>
        <v>190.83620869941356</v>
      </c>
    </row>
    <row r="181" spans="1:6" ht="12.75" customHeight="1" x14ac:dyDescent="0.2">
      <c r="A181" s="62">
        <v>3233</v>
      </c>
      <c r="B181" s="64" t="s">
        <v>361</v>
      </c>
      <c r="C181" s="267" t="s">
        <v>362</v>
      </c>
      <c r="D181" s="193">
        <v>1665.48</v>
      </c>
      <c r="E181" s="193">
        <v>1957.75</v>
      </c>
      <c r="F181" s="44">
        <f t="shared" si="27"/>
        <v>117.54869467060547</v>
      </c>
    </row>
    <row r="182" spans="1:6" ht="12.75" customHeight="1" x14ac:dyDescent="0.2">
      <c r="A182" s="62">
        <v>3234</v>
      </c>
      <c r="B182" s="64" t="s">
        <v>363</v>
      </c>
      <c r="C182" s="267" t="s">
        <v>364</v>
      </c>
      <c r="D182" s="193">
        <v>4417.72</v>
      </c>
      <c r="E182" s="193">
        <v>3372.78</v>
      </c>
      <c r="F182" s="44">
        <f t="shared" si="27"/>
        <v>76.346622239526269</v>
      </c>
    </row>
    <row r="183" spans="1:6" ht="12.75" customHeight="1" x14ac:dyDescent="0.2">
      <c r="A183" s="62">
        <v>3235</v>
      </c>
      <c r="B183" s="63" t="s">
        <v>365</v>
      </c>
      <c r="C183" s="267" t="s">
        <v>366</v>
      </c>
      <c r="D183" s="193">
        <v>7264.13</v>
      </c>
      <c r="E183" s="193">
        <v>7588.37</v>
      </c>
      <c r="F183" s="44">
        <f t="shared" si="27"/>
        <v>104.46357650537641</v>
      </c>
    </row>
    <row r="184" spans="1:6" ht="12.75" customHeight="1" x14ac:dyDescent="0.2">
      <c r="A184" s="62">
        <v>3236</v>
      </c>
      <c r="B184" s="63" t="s">
        <v>367</v>
      </c>
      <c r="C184" s="267" t="s">
        <v>368</v>
      </c>
      <c r="D184" s="193">
        <v>550.6</v>
      </c>
      <c r="E184" s="193">
        <v>6815</v>
      </c>
      <c r="F184" s="44">
        <f t="shared" si="27"/>
        <v>1237.740646567381</v>
      </c>
    </row>
    <row r="185" spans="1:6" ht="12.75" customHeight="1" x14ac:dyDescent="0.2">
      <c r="A185" s="62">
        <v>3237</v>
      </c>
      <c r="B185" s="63" t="s">
        <v>369</v>
      </c>
      <c r="C185" s="267" t="s">
        <v>370</v>
      </c>
      <c r="D185" s="193">
        <v>372.02</v>
      </c>
      <c r="E185" s="193"/>
      <c r="F185" s="44">
        <f t="shared" si="27"/>
        <v>0</v>
      </c>
    </row>
    <row r="186" spans="1:6" ht="12.75" customHeight="1" x14ac:dyDescent="0.2">
      <c r="A186" s="62">
        <v>3238</v>
      </c>
      <c r="B186" s="63" t="s">
        <v>371</v>
      </c>
      <c r="C186" s="267" t="s">
        <v>372</v>
      </c>
      <c r="D186" s="193">
        <v>4566.0600000000004</v>
      </c>
      <c r="E186" s="193">
        <v>4524.17</v>
      </c>
      <c r="F186" s="44">
        <f t="shared" si="27"/>
        <v>99.082578853541122</v>
      </c>
    </row>
    <row r="187" spans="1:6" ht="12.75" customHeight="1" x14ac:dyDescent="0.2">
      <c r="A187" s="62">
        <v>3239</v>
      </c>
      <c r="B187" s="63" t="s">
        <v>373</v>
      </c>
      <c r="C187" s="267" t="s">
        <v>374</v>
      </c>
      <c r="D187" s="193">
        <v>1992.97</v>
      </c>
      <c r="E187" s="193">
        <v>1694.31</v>
      </c>
      <c r="F187" s="44">
        <f t="shared" si="27"/>
        <v>85.014325353617963</v>
      </c>
    </row>
    <row r="188" spans="1:6" ht="12.75" customHeight="1" x14ac:dyDescent="0.2">
      <c r="A188" s="62">
        <v>324</v>
      </c>
      <c r="B188" s="63" t="s">
        <v>375</v>
      </c>
      <c r="C188" s="267" t="s">
        <v>376</v>
      </c>
      <c r="D188" s="193">
        <v>0</v>
      </c>
      <c r="E188" s="193">
        <v>0</v>
      </c>
      <c r="F188" s="44" t="str">
        <f t="shared" si="27"/>
        <v>-</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20523.679999999997</v>
      </c>
      <c r="E194" s="59">
        <f t="shared" si="38"/>
        <v>19778.25</v>
      </c>
      <c r="F194" s="44">
        <f t="shared" si="27"/>
        <v>96.36795155644603</v>
      </c>
    </row>
    <row r="195" spans="1:6" ht="12.75" customHeight="1" x14ac:dyDescent="0.2">
      <c r="A195" s="62">
        <v>3291</v>
      </c>
      <c r="B195" s="182" t="s">
        <v>379</v>
      </c>
      <c r="C195" s="267" t="s">
        <v>380</v>
      </c>
      <c r="D195" s="193">
        <v>0</v>
      </c>
      <c r="E195" s="193">
        <v>0</v>
      </c>
      <c r="F195" s="44" t="str">
        <f t="shared" si="27"/>
        <v>-</v>
      </c>
    </row>
    <row r="196" spans="1:6" ht="12.75" customHeight="1" x14ac:dyDescent="0.2">
      <c r="A196" s="62">
        <v>3292</v>
      </c>
      <c r="B196" s="63" t="s">
        <v>381</v>
      </c>
      <c r="C196" s="267" t="s">
        <v>382</v>
      </c>
      <c r="D196" s="193">
        <v>19200.89</v>
      </c>
      <c r="E196" s="193">
        <v>17112.02</v>
      </c>
      <c r="F196" s="44">
        <f t="shared" si="27"/>
        <v>89.120973038228954</v>
      </c>
    </row>
    <row r="197" spans="1:6" ht="12.75" customHeight="1" x14ac:dyDescent="0.2">
      <c r="A197" s="62">
        <v>3293</v>
      </c>
      <c r="B197" s="63" t="s">
        <v>383</v>
      </c>
      <c r="C197" s="267" t="s">
        <v>384</v>
      </c>
      <c r="D197" s="193">
        <v>989.51</v>
      </c>
      <c r="E197" s="193">
        <v>1236.99</v>
      </c>
      <c r="F197" s="44">
        <f t="shared" si="27"/>
        <v>125.01035866236825</v>
      </c>
    </row>
    <row r="198" spans="1:6" ht="12.75" customHeight="1" x14ac:dyDescent="0.2">
      <c r="A198" s="62">
        <v>3294</v>
      </c>
      <c r="B198" s="63" t="s">
        <v>385</v>
      </c>
      <c r="C198" s="267" t="s">
        <v>386</v>
      </c>
      <c r="D198" s="193">
        <v>0</v>
      </c>
      <c r="E198" s="193">
        <v>0</v>
      </c>
      <c r="F198" s="44" t="str">
        <f t="shared" si="27"/>
        <v>-</v>
      </c>
    </row>
    <row r="199" spans="1:6" ht="12.75" customHeight="1" x14ac:dyDescent="0.2">
      <c r="A199" s="62">
        <v>3295</v>
      </c>
      <c r="B199" s="63" t="s">
        <v>387</v>
      </c>
      <c r="C199" s="267" t="s">
        <v>388</v>
      </c>
      <c r="D199" s="193">
        <v>191.16</v>
      </c>
      <c r="E199" s="193">
        <v>1181.76</v>
      </c>
      <c r="F199" s="44">
        <f t="shared" si="27"/>
        <v>618.20464532328936</v>
      </c>
    </row>
    <row r="200" spans="1:6" ht="12.75" customHeight="1" x14ac:dyDescent="0.2">
      <c r="A200" s="62" t="s">
        <v>389</v>
      </c>
      <c r="B200" s="63" t="s">
        <v>390</v>
      </c>
      <c r="C200" s="267" t="s">
        <v>389</v>
      </c>
      <c r="D200" s="193">
        <v>0</v>
      </c>
      <c r="E200" s="193">
        <v>0</v>
      </c>
      <c r="F200" s="44" t="str">
        <f t="shared" si="27"/>
        <v>-</v>
      </c>
    </row>
    <row r="201" spans="1:6" ht="12.75" customHeight="1" x14ac:dyDescent="0.2">
      <c r="A201" s="62">
        <v>3299</v>
      </c>
      <c r="B201" s="63" t="s">
        <v>391</v>
      </c>
      <c r="C201" s="267" t="s">
        <v>392</v>
      </c>
      <c r="D201" s="193">
        <v>142.12</v>
      </c>
      <c r="E201" s="193">
        <v>247.48</v>
      </c>
      <c r="F201" s="44">
        <f t="shared" si="27"/>
        <v>174.13453419645367</v>
      </c>
    </row>
    <row r="202" spans="1:6" ht="12.75" customHeight="1" x14ac:dyDescent="0.2">
      <c r="A202" s="62">
        <v>34</v>
      </c>
      <c r="B202" s="182" t="s">
        <v>393</v>
      </c>
      <c r="C202" s="267" t="s">
        <v>394</v>
      </c>
      <c r="D202" s="59">
        <f t="shared" ref="D202:E202" si="39">D203+D208+D216</f>
        <v>64.77000000000001</v>
      </c>
      <c r="E202" s="59">
        <f t="shared" si="39"/>
        <v>76.34</v>
      </c>
      <c r="F202" s="44">
        <f t="shared" si="27"/>
        <v>117.86320827543615</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64.77000000000001</v>
      </c>
      <c r="E216" s="59">
        <f t="shared" si="42"/>
        <v>76.34</v>
      </c>
      <c r="F216" s="44">
        <f t="shared" si="27"/>
        <v>117.86320827543615</v>
      </c>
    </row>
    <row r="217" spans="1:6" ht="12.75" customHeight="1" x14ac:dyDescent="0.2">
      <c r="A217" s="62">
        <v>3431</v>
      </c>
      <c r="B217" s="181" t="s">
        <v>423</v>
      </c>
      <c r="C217" s="267" t="s">
        <v>424</v>
      </c>
      <c r="D217" s="193">
        <v>55.52</v>
      </c>
      <c r="E217" s="193">
        <v>54.48</v>
      </c>
      <c r="F217" s="44">
        <f t="shared" si="27"/>
        <v>98.126801152737741</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9.25</v>
      </c>
      <c r="E219" s="193">
        <v>21.86</v>
      </c>
      <c r="F219" s="44">
        <f t="shared" si="27"/>
        <v>236.32432432432432</v>
      </c>
    </row>
    <row r="220" spans="1:6" ht="12.75" customHeight="1" x14ac:dyDescent="0.2">
      <c r="A220" s="62">
        <v>3434</v>
      </c>
      <c r="B220" s="64" t="s">
        <v>429</v>
      </c>
      <c r="C220" s="267" t="s">
        <v>430</v>
      </c>
      <c r="D220" s="193">
        <v>0</v>
      </c>
      <c r="E220" s="193">
        <v>0</v>
      </c>
      <c r="F220" s="44" t="str">
        <f t="shared" si="27"/>
        <v>-</v>
      </c>
    </row>
    <row r="221" spans="1:6" ht="12.75" customHeight="1" x14ac:dyDescent="0.2">
      <c r="A221" s="62">
        <v>35</v>
      </c>
      <c r="B221" s="64" t="s">
        <v>431</v>
      </c>
      <c r="C221" s="267" t="s">
        <v>432</v>
      </c>
      <c r="D221" s="59">
        <f t="shared" ref="D221:E221" si="43">D222+D225+D229</f>
        <v>0</v>
      </c>
      <c r="E221" s="59">
        <f t="shared" si="43"/>
        <v>0</v>
      </c>
      <c r="F221" s="44" t="str">
        <f t="shared" si="27"/>
        <v>-</v>
      </c>
    </row>
    <row r="222" spans="1:6" ht="24" x14ac:dyDescent="0.2">
      <c r="A222" s="62">
        <v>351</v>
      </c>
      <c r="B222" s="64" t="s">
        <v>3504</v>
      </c>
      <c r="C222" s="267" t="s">
        <v>433</v>
      </c>
      <c r="D222" s="59">
        <f t="shared" ref="D222:E222" si="44">SUM(D223:D224)</f>
        <v>0</v>
      </c>
      <c r="E222" s="59">
        <f t="shared" si="44"/>
        <v>0</v>
      </c>
      <c r="F222" s="44" t="str">
        <f t="shared" si="27"/>
        <v>-</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0</v>
      </c>
      <c r="E224" s="193">
        <v>0</v>
      </c>
      <c r="F224" s="44" t="str">
        <f t="shared" si="27"/>
        <v>-</v>
      </c>
    </row>
    <row r="225" spans="1:6" ht="36" x14ac:dyDescent="0.2">
      <c r="A225" s="62">
        <v>352</v>
      </c>
      <c r="B225" s="64" t="s">
        <v>3505</v>
      </c>
      <c r="C225" s="267" t="s">
        <v>438</v>
      </c>
      <c r="D225" s="59">
        <f t="shared" ref="D225:E225" si="45">SUM(D226:D228)</f>
        <v>0</v>
      </c>
      <c r="E225" s="59">
        <f t="shared" si="45"/>
        <v>0</v>
      </c>
      <c r="F225" s="44" t="str">
        <f t="shared" si="27"/>
        <v>-</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0</v>
      </c>
      <c r="E228" s="193">
        <v>0</v>
      </c>
      <c r="F228" s="44" t="str">
        <f t="shared" si="27"/>
        <v>-</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0</v>
      </c>
      <c r="E230" s="59">
        <f>E231+E234+E237+E242+E246+E250+E254+E257</f>
        <v>0</v>
      </c>
      <c r="F230" s="44" t="str">
        <f t="shared" ref="F230:F245" si="46">IF(D230&lt;&gt;0,IF(E230/D230&gt;=100,"&gt;&gt;100",E230/D230*100),"-")</f>
        <v>-</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0</v>
      </c>
      <c r="E237" s="59">
        <f t="shared" si="49"/>
        <v>0</v>
      </c>
      <c r="F237" s="44" t="str">
        <f t="shared" si="46"/>
        <v>-</v>
      </c>
    </row>
    <row r="238" spans="1:6" ht="12" x14ac:dyDescent="0.2">
      <c r="A238" s="62">
        <v>3631</v>
      </c>
      <c r="B238" s="64" t="s">
        <v>3507</v>
      </c>
      <c r="C238" s="267" t="s">
        <v>461</v>
      </c>
      <c r="D238" s="193">
        <v>0</v>
      </c>
      <c r="E238" s="193">
        <v>0</v>
      </c>
      <c r="F238" s="44" t="str">
        <f t="shared" si="46"/>
        <v>-</v>
      </c>
    </row>
    <row r="239" spans="1:6" ht="12" x14ac:dyDescent="0.2">
      <c r="A239" s="62">
        <v>3632</v>
      </c>
      <c r="B239" s="64" t="s">
        <v>3508</v>
      </c>
      <c r="C239" s="267" t="s">
        <v>462</v>
      </c>
      <c r="D239" s="193">
        <v>0</v>
      </c>
      <c r="E239" s="193">
        <v>0</v>
      </c>
      <c r="F239" s="44" t="str">
        <f t="shared" si="46"/>
        <v>-</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0</v>
      </c>
      <c r="E246" s="59">
        <f t="shared" si="50"/>
        <v>0</v>
      </c>
      <c r="F246" s="44" t="str">
        <f t="shared" ref="F246:F249" si="51">IF(D246&lt;&gt;0,IF(E246/D246&gt;=100,"&gt;&gt;100",E246/D246*100),"-")</f>
        <v>-</v>
      </c>
    </row>
    <row r="247" spans="1:6" ht="12.75" customHeight="1" x14ac:dyDescent="0.2">
      <c r="A247" s="62" t="s">
        <v>467</v>
      </c>
      <c r="B247" s="63" t="s">
        <v>468</v>
      </c>
      <c r="C247" s="267" t="s">
        <v>467</v>
      </c>
      <c r="D247" s="193">
        <v>0</v>
      </c>
      <c r="E247" s="193">
        <v>0</v>
      </c>
      <c r="F247" s="44" t="str">
        <f t="shared" si="51"/>
        <v>-</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0</v>
      </c>
      <c r="E250" s="59">
        <f t="shared" si="52"/>
        <v>0</v>
      </c>
      <c r="F250" s="44" t="str">
        <f t="shared" ref="F250:F253" si="53">IF(D250&lt;&gt;0,IF(E250/D250&gt;=100,"&gt;&gt;100",E250/D250*100),"-")</f>
        <v>-</v>
      </c>
    </row>
    <row r="251" spans="1:6" ht="24" x14ac:dyDescent="0.2">
      <c r="A251" s="62">
        <v>3672</v>
      </c>
      <c r="B251" s="63" t="s">
        <v>475</v>
      </c>
      <c r="C251" s="267" t="s">
        <v>476</v>
      </c>
      <c r="D251" s="193">
        <v>0</v>
      </c>
      <c r="E251" s="193">
        <v>0</v>
      </c>
      <c r="F251" s="44" t="str">
        <f t="shared" si="53"/>
        <v>-</v>
      </c>
    </row>
    <row r="252" spans="1:6" ht="24" x14ac:dyDescent="0.2">
      <c r="A252" s="62">
        <v>3673</v>
      </c>
      <c r="B252" s="63" t="s">
        <v>477</v>
      </c>
      <c r="C252" s="267" t="s">
        <v>478</v>
      </c>
      <c r="D252" s="193">
        <v>0</v>
      </c>
      <c r="E252" s="193">
        <v>0</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1200</v>
      </c>
      <c r="E262" s="59">
        <f t="shared" si="57"/>
        <v>330</v>
      </c>
      <c r="F262" s="44">
        <f t="shared" ref="F262:F268" si="58">IF(D262&lt;&gt;0,IF(E262/D262&gt;=100,"&gt;&gt;100",E262/D262*100),"-")</f>
        <v>27.500000000000004</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1200</v>
      </c>
      <c r="E269" s="59">
        <f t="shared" si="60"/>
        <v>330</v>
      </c>
      <c r="F269" s="44">
        <f t="shared" ref="F269:F272" si="61">IF(D269&lt;&gt;0,IF(E269/D269&gt;=100,"&gt;&gt;100",E269/D269*100),"-")</f>
        <v>27.500000000000004</v>
      </c>
    </row>
    <row r="270" spans="1:6" ht="12.75" customHeight="1" x14ac:dyDescent="0.2">
      <c r="A270" s="62">
        <v>3721</v>
      </c>
      <c r="B270" s="64" t="s">
        <v>509</v>
      </c>
      <c r="C270" s="267" t="s">
        <v>510</v>
      </c>
      <c r="D270" s="193">
        <v>1200</v>
      </c>
      <c r="E270" s="193">
        <v>330</v>
      </c>
      <c r="F270" s="44">
        <f t="shared" si="61"/>
        <v>27.500000000000004</v>
      </c>
    </row>
    <row r="271" spans="1:6" ht="12.75" customHeight="1" x14ac:dyDescent="0.2">
      <c r="A271" s="62">
        <v>3722</v>
      </c>
      <c r="B271" s="64" t="s">
        <v>511</v>
      </c>
      <c r="C271" s="267" t="s">
        <v>512</v>
      </c>
      <c r="D271" s="193">
        <v>0</v>
      </c>
      <c r="E271" s="193">
        <v>0</v>
      </c>
      <c r="F271" s="44" t="str">
        <f t="shared" si="61"/>
        <v>-</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0</v>
      </c>
      <c r="E273" s="59">
        <f t="shared" si="62"/>
        <v>0</v>
      </c>
      <c r="F273" s="44" t="str">
        <f t="shared" ref="F273:F277" si="63">IF(D273&lt;&gt;0,IF(E273/D273&gt;=100,"&gt;&gt;100",E273/D273*100),"-")</f>
        <v>-</v>
      </c>
    </row>
    <row r="274" spans="1:6" ht="12.75" customHeight="1" x14ac:dyDescent="0.2">
      <c r="A274" s="62">
        <v>381</v>
      </c>
      <c r="B274" s="63" t="s">
        <v>516</v>
      </c>
      <c r="C274" s="267" t="s">
        <v>517</v>
      </c>
      <c r="D274" s="59">
        <f t="shared" ref="D274:E274" si="64">SUM(D275:D277)</f>
        <v>0</v>
      </c>
      <c r="E274" s="59">
        <f t="shared" si="64"/>
        <v>0</v>
      </c>
      <c r="F274" s="44" t="str">
        <f t="shared" si="63"/>
        <v>-</v>
      </c>
    </row>
    <row r="275" spans="1:6" ht="12.75" customHeight="1" x14ac:dyDescent="0.2">
      <c r="A275" s="62">
        <v>3811</v>
      </c>
      <c r="B275" s="63" t="s">
        <v>518</v>
      </c>
      <c r="C275" s="267" t="s">
        <v>519</v>
      </c>
      <c r="D275" s="193">
        <v>0</v>
      </c>
      <c r="E275" s="193">
        <v>0</v>
      </c>
      <c r="F275" s="44" t="str">
        <f t="shared" si="63"/>
        <v>-</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x14ac:dyDescent="0.2">
      <c r="A279" s="62">
        <v>3821</v>
      </c>
      <c r="B279" s="63" t="s">
        <v>526</v>
      </c>
      <c r="C279" s="267" t="s">
        <v>527</v>
      </c>
      <c r="D279" s="193">
        <v>0</v>
      </c>
      <c r="E279" s="193">
        <v>0</v>
      </c>
      <c r="F279" s="44" t="str">
        <f t="shared" si="66"/>
        <v>-</v>
      </c>
    </row>
    <row r="280" spans="1:6" ht="12.75" customHeight="1" x14ac:dyDescent="0.2">
      <c r="A280" s="62">
        <v>3822</v>
      </c>
      <c r="B280" s="63" t="s">
        <v>528</v>
      </c>
      <c r="C280" s="267" t="s">
        <v>529</v>
      </c>
      <c r="D280" s="193">
        <v>0</v>
      </c>
      <c r="E280" s="193">
        <v>0</v>
      </c>
      <c r="F280" s="44" t="str">
        <f t="shared" si="66"/>
        <v>-</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0</v>
      </c>
      <c r="E287" s="193">
        <v>0</v>
      </c>
      <c r="F287" s="44" t="str">
        <f t="shared" si="68"/>
        <v>-</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0</v>
      </c>
      <c r="E289" s="59">
        <f t="shared" si="69"/>
        <v>0</v>
      </c>
      <c r="F289" s="44" t="str">
        <f t="shared" si="68"/>
        <v>-</v>
      </c>
    </row>
    <row r="290" spans="1:6" ht="24" x14ac:dyDescent="0.2">
      <c r="A290" s="62">
        <v>3861</v>
      </c>
      <c r="B290" s="63" t="s">
        <v>547</v>
      </c>
      <c r="C290" s="267" t="s">
        <v>548</v>
      </c>
      <c r="D290" s="193">
        <v>0</v>
      </c>
      <c r="E290" s="193">
        <v>0</v>
      </c>
      <c r="F290" s="44" t="str">
        <f t="shared" si="68"/>
        <v>-</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v>0</v>
      </c>
      <c r="E294" s="193">
        <v>0</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1782301.1599999997</v>
      </c>
      <c r="E299" s="59">
        <f>E152-E297+E298</f>
        <v>2219407.63</v>
      </c>
      <c r="F299" s="44">
        <f t="shared" si="70"/>
        <v>124.52483787868938</v>
      </c>
    </row>
    <row r="300" spans="1:6" ht="12.75" customHeight="1" x14ac:dyDescent="0.2">
      <c r="A300" s="62" t="s">
        <v>555</v>
      </c>
      <c r="B300" s="63" t="s">
        <v>566</v>
      </c>
      <c r="C300" s="267" t="s">
        <v>567</v>
      </c>
      <c r="D300" s="59">
        <f>IF(D6&gt;=D299,D6-D299,0)</f>
        <v>185830.39000000036</v>
      </c>
      <c r="E300" s="59">
        <f>IF(E6&gt;=E299,E6-E299,0)</f>
        <v>0</v>
      </c>
      <c r="F300" s="44">
        <f t="shared" si="70"/>
        <v>0</v>
      </c>
    </row>
    <row r="301" spans="1:6" ht="12.75" customHeight="1" x14ac:dyDescent="0.2">
      <c r="A301" s="62" t="s">
        <v>555</v>
      </c>
      <c r="B301" s="63" t="s">
        <v>568</v>
      </c>
      <c r="C301" s="267" t="s">
        <v>569</v>
      </c>
      <c r="D301" s="59">
        <f>IF(D299&gt;=D6,D299-D6,0)</f>
        <v>0</v>
      </c>
      <c r="E301" s="59">
        <f>IF(E299&gt;=E6,E299-E6,0)</f>
        <v>45175.649999999907</v>
      </c>
      <c r="F301" s="44" t="str">
        <f t="shared" si="70"/>
        <v>-</v>
      </c>
    </row>
    <row r="302" spans="1:6" ht="12.75" customHeight="1" x14ac:dyDescent="0.2">
      <c r="A302" s="62">
        <v>92211</v>
      </c>
      <c r="B302" s="63" t="s">
        <v>570</v>
      </c>
      <c r="C302" s="267" t="s">
        <v>571</v>
      </c>
      <c r="D302" s="193">
        <v>0</v>
      </c>
      <c r="E302" s="193">
        <v>0</v>
      </c>
      <c r="F302" s="44" t="str">
        <f t="shared" si="70"/>
        <v>-</v>
      </c>
    </row>
    <row r="303" spans="1:6" ht="12.75" customHeight="1" x14ac:dyDescent="0.2">
      <c r="A303" s="62">
        <v>92221</v>
      </c>
      <c r="B303" s="63" t="s">
        <v>572</v>
      </c>
      <c r="C303" s="267" t="s">
        <v>573</v>
      </c>
      <c r="D303" s="193">
        <v>9929.24</v>
      </c>
      <c r="E303" s="193">
        <v>91935.6</v>
      </c>
      <c r="F303" s="44">
        <f t="shared" si="70"/>
        <v>925.90772304828977</v>
      </c>
    </row>
    <row r="304" spans="1:6" ht="12.75" customHeight="1" x14ac:dyDescent="0.2">
      <c r="A304" s="62">
        <v>96</v>
      </c>
      <c r="B304" s="228" t="s">
        <v>3386</v>
      </c>
      <c r="C304" s="267" t="s">
        <v>574</v>
      </c>
      <c r="D304" s="193">
        <v>95769.86</v>
      </c>
      <c r="E304" s="193">
        <v>87574.1</v>
      </c>
      <c r="F304" s="44">
        <f t="shared" si="70"/>
        <v>91.442234540177893</v>
      </c>
    </row>
    <row r="305" spans="1:6" ht="12" x14ac:dyDescent="0.2">
      <c r="A305" s="62">
        <v>9661</v>
      </c>
      <c r="B305" s="228" t="s">
        <v>3514</v>
      </c>
      <c r="C305" s="267" t="s">
        <v>575</v>
      </c>
      <c r="D305" s="193">
        <v>95769.86</v>
      </c>
      <c r="E305" s="193">
        <v>98970.92</v>
      </c>
      <c r="F305" s="44">
        <f t="shared" si="70"/>
        <v>103.34245032831832</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x14ac:dyDescent="0.2">
      <c r="A309" s="62">
        <v>71</v>
      </c>
      <c r="B309" s="63" t="s">
        <v>581</v>
      </c>
      <c r="C309" s="267" t="s">
        <v>582</v>
      </c>
      <c r="D309" s="59">
        <f t="shared" ref="D309:E309" si="75">D310+D314</f>
        <v>0</v>
      </c>
      <c r="E309" s="59">
        <f t="shared" si="75"/>
        <v>0</v>
      </c>
      <c r="F309" s="44" t="str">
        <f t="shared" si="74"/>
        <v>-</v>
      </c>
    </row>
    <row r="310" spans="1:6" ht="24" x14ac:dyDescent="0.2">
      <c r="A310" s="62">
        <v>711</v>
      </c>
      <c r="B310" s="63" t="s">
        <v>583</v>
      </c>
      <c r="C310" s="267" t="s">
        <v>584</v>
      </c>
      <c r="D310" s="59">
        <f t="shared" ref="D310:E310" si="76">SUM(D311:D313)</f>
        <v>0</v>
      </c>
      <c r="E310" s="59">
        <f t="shared" si="76"/>
        <v>0</v>
      </c>
      <c r="F310" s="44" t="str">
        <f t="shared" si="74"/>
        <v>-</v>
      </c>
    </row>
    <row r="311" spans="1:6" ht="12.75" customHeight="1" x14ac:dyDescent="0.2">
      <c r="A311" s="62">
        <v>7111</v>
      </c>
      <c r="B311" s="63" t="s">
        <v>585</v>
      </c>
      <c r="C311" s="267" t="s">
        <v>586</v>
      </c>
      <c r="D311" s="193">
        <v>0</v>
      </c>
      <c r="E311" s="193">
        <v>0</v>
      </c>
      <c r="F311" s="44" t="str">
        <f t="shared" si="74"/>
        <v>-</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0</v>
      </c>
      <c r="E321" s="59">
        <f t="shared" si="78"/>
        <v>0</v>
      </c>
      <c r="F321" s="44" t="str">
        <f t="shared" si="74"/>
        <v>-</v>
      </c>
    </row>
    <row r="322" spans="1:6" ht="12.75" customHeight="1" x14ac:dyDescent="0.2">
      <c r="A322" s="62">
        <v>721</v>
      </c>
      <c r="B322" s="63" t="s">
        <v>607</v>
      </c>
      <c r="C322" s="267" t="s">
        <v>608</v>
      </c>
      <c r="D322" s="59">
        <f t="shared" ref="D322:E322" si="79">SUM(D323:D326)</f>
        <v>0</v>
      </c>
      <c r="E322" s="59">
        <f t="shared" si="79"/>
        <v>0</v>
      </c>
      <c r="F322" s="44" t="str">
        <f t="shared" si="74"/>
        <v>-</v>
      </c>
    </row>
    <row r="323" spans="1:6" ht="12.75" customHeight="1" x14ac:dyDescent="0.2">
      <c r="A323" s="62">
        <v>7211</v>
      </c>
      <c r="B323" s="63" t="s">
        <v>609</v>
      </c>
      <c r="C323" s="267" t="s">
        <v>610</v>
      </c>
      <c r="D323" s="193">
        <v>0</v>
      </c>
      <c r="E323" s="193">
        <v>0</v>
      </c>
      <c r="F323" s="44" t="str">
        <f t="shared" si="74"/>
        <v>-</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4709.13</v>
      </c>
      <c r="E360" s="59">
        <f t="shared" si="88"/>
        <v>24701.879999999997</v>
      </c>
      <c r="F360" s="44">
        <f t="shared" si="74"/>
        <v>524.55294290028087</v>
      </c>
    </row>
    <row r="361" spans="1:6" ht="12.75" customHeight="1" x14ac:dyDescent="0.2">
      <c r="A361" s="62">
        <v>41</v>
      </c>
      <c r="B361" s="63" t="s">
        <v>684</v>
      </c>
      <c r="C361" s="267" t="s">
        <v>685</v>
      </c>
      <c r="D361" s="59">
        <f t="shared" ref="D361:E361" si="89">D362+D366</f>
        <v>0</v>
      </c>
      <c r="E361" s="59">
        <f t="shared" si="89"/>
        <v>0</v>
      </c>
      <c r="F361" s="44" t="str">
        <f t="shared" si="74"/>
        <v>-</v>
      </c>
    </row>
    <row r="362" spans="1:6" ht="12.75" customHeight="1" x14ac:dyDescent="0.2">
      <c r="A362" s="62">
        <v>411</v>
      </c>
      <c r="B362" s="63" t="s">
        <v>686</v>
      </c>
      <c r="C362" s="267" t="s">
        <v>687</v>
      </c>
      <c r="D362" s="59">
        <f t="shared" ref="D362:E362" si="90">SUM(D363:D365)</f>
        <v>0</v>
      </c>
      <c r="E362" s="59">
        <f t="shared" si="90"/>
        <v>0</v>
      </c>
      <c r="F362" s="44" t="str">
        <f t="shared" si="74"/>
        <v>-</v>
      </c>
    </row>
    <row r="363" spans="1:6" ht="12.75" customHeight="1" x14ac:dyDescent="0.2">
      <c r="A363" s="62">
        <v>4111</v>
      </c>
      <c r="B363" s="63" t="s">
        <v>585</v>
      </c>
      <c r="C363" s="267" t="s">
        <v>688</v>
      </c>
      <c r="D363" s="193">
        <v>0</v>
      </c>
      <c r="E363" s="193">
        <v>0</v>
      </c>
      <c r="F363" s="44" t="str">
        <f t="shared" si="74"/>
        <v>-</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0</v>
      </c>
      <c r="E366" s="59">
        <f t="shared" si="91"/>
        <v>0</v>
      </c>
      <c r="F366" s="44" t="str">
        <f t="shared" si="74"/>
        <v>-</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0</v>
      </c>
      <c r="E370" s="193">
        <v>0</v>
      </c>
      <c r="F370" s="44" t="str">
        <f t="shared" si="74"/>
        <v>-</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1626.38</v>
      </c>
      <c r="E373" s="59">
        <f t="shared" si="92"/>
        <v>24701.879999999997</v>
      </c>
      <c r="F373" s="44">
        <f t="shared" si="74"/>
        <v>1518.8258586554186</v>
      </c>
    </row>
    <row r="374" spans="1:6" ht="12.75" customHeight="1" x14ac:dyDescent="0.2">
      <c r="A374" s="62">
        <v>421</v>
      </c>
      <c r="B374" s="63" t="s">
        <v>702</v>
      </c>
      <c r="C374" s="267" t="s">
        <v>703</v>
      </c>
      <c r="D374" s="59">
        <f t="shared" ref="D374:E374" si="93">SUM(D375:D378)</f>
        <v>0</v>
      </c>
      <c r="E374" s="59">
        <f t="shared" si="93"/>
        <v>0</v>
      </c>
      <c r="F374" s="44" t="str">
        <f t="shared" si="74"/>
        <v>-</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v>0</v>
      </c>
      <c r="E377" s="193">
        <v>0</v>
      </c>
      <c r="F377" s="44" t="str">
        <f t="shared" si="74"/>
        <v>-</v>
      </c>
    </row>
    <row r="378" spans="1:6" ht="12.75" customHeight="1" x14ac:dyDescent="0.2">
      <c r="A378" s="62">
        <v>4214</v>
      </c>
      <c r="B378" s="63" t="s">
        <v>615</v>
      </c>
      <c r="C378" s="267" t="s">
        <v>707</v>
      </c>
      <c r="D378" s="193">
        <v>0</v>
      </c>
      <c r="E378" s="193">
        <v>0</v>
      </c>
      <c r="F378" s="44" t="str">
        <f t="shared" si="74"/>
        <v>-</v>
      </c>
    </row>
    <row r="379" spans="1:6" ht="12.75" customHeight="1" x14ac:dyDescent="0.2">
      <c r="A379" s="62">
        <v>422</v>
      </c>
      <c r="B379" s="63" t="s">
        <v>708</v>
      </c>
      <c r="C379" s="267" t="s">
        <v>709</v>
      </c>
      <c r="D379" s="59">
        <f t="shared" ref="D379:E379" si="94">SUM(D380:D387)</f>
        <v>1626.38</v>
      </c>
      <c r="E379" s="59">
        <f t="shared" si="94"/>
        <v>24701.879999999997</v>
      </c>
      <c r="F379" s="44">
        <f t="shared" si="74"/>
        <v>1518.8258586554186</v>
      </c>
    </row>
    <row r="380" spans="1:6" ht="12.75" customHeight="1" x14ac:dyDescent="0.2">
      <c r="A380" s="62">
        <v>4221</v>
      </c>
      <c r="B380" s="63" t="s">
        <v>619</v>
      </c>
      <c r="C380" s="267" t="s">
        <v>710</v>
      </c>
      <c r="D380" s="193">
        <v>870.64</v>
      </c>
      <c r="E380" s="193">
        <v>1289.04</v>
      </c>
      <c r="F380" s="44">
        <f t="shared" si="74"/>
        <v>148.05660203987873</v>
      </c>
    </row>
    <row r="381" spans="1:6" ht="12.75" customHeight="1" x14ac:dyDescent="0.2">
      <c r="A381" s="62">
        <v>4222</v>
      </c>
      <c r="B381" s="63" t="s">
        <v>711</v>
      </c>
      <c r="C381" s="267" t="s">
        <v>712</v>
      </c>
      <c r="D381" s="193">
        <v>0</v>
      </c>
      <c r="E381" s="193">
        <v>0</v>
      </c>
      <c r="F381" s="44" t="str">
        <f t="shared" si="74"/>
        <v>-</v>
      </c>
    </row>
    <row r="382" spans="1:6" ht="12.75" customHeight="1" x14ac:dyDescent="0.2">
      <c r="A382" s="62">
        <v>4223</v>
      </c>
      <c r="B382" s="63" t="s">
        <v>623</v>
      </c>
      <c r="C382" s="267" t="s">
        <v>713</v>
      </c>
      <c r="D382" s="193">
        <v>755.74</v>
      </c>
      <c r="E382" s="193">
        <v>20845.419999999998</v>
      </c>
      <c r="F382" s="44">
        <f t="shared" si="74"/>
        <v>2758.2793024055891</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c r="E386" s="193">
        <v>2567.42</v>
      </c>
      <c r="F386" s="44" t="str">
        <f t="shared" si="74"/>
        <v>-</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0</v>
      </c>
      <c r="E401" s="59">
        <f t="shared" si="98"/>
        <v>0</v>
      </c>
      <c r="F401" s="44" t="str">
        <f t="shared" si="74"/>
        <v>-</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0</v>
      </c>
      <c r="F403" s="44" t="str">
        <f t="shared" si="74"/>
        <v>-</v>
      </c>
    </row>
    <row r="404" spans="1:6" ht="12.75" customHeight="1" x14ac:dyDescent="0.2">
      <c r="A404" s="62">
        <v>4263</v>
      </c>
      <c r="B404" s="63" t="s">
        <v>666</v>
      </c>
      <c r="C404" s="267" t="s">
        <v>741</v>
      </c>
      <c r="D404" s="193">
        <v>0</v>
      </c>
      <c r="E404" s="193">
        <v>0</v>
      </c>
      <c r="F404" s="44" t="str">
        <f t="shared" si="74"/>
        <v>-</v>
      </c>
    </row>
    <row r="405" spans="1:6" ht="12.75" customHeight="1" x14ac:dyDescent="0.2">
      <c r="A405" s="62">
        <v>4264</v>
      </c>
      <c r="B405" s="63" t="s">
        <v>668</v>
      </c>
      <c r="C405" s="267" t="s">
        <v>742</v>
      </c>
      <c r="D405" s="193">
        <v>0</v>
      </c>
      <c r="E405" s="193">
        <v>0</v>
      </c>
      <c r="F405" s="44" t="str">
        <f t="shared" si="74"/>
        <v>-</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3082.75</v>
      </c>
      <c r="E412" s="59">
        <f t="shared" si="102"/>
        <v>0</v>
      </c>
      <c r="F412" s="44">
        <f t="shared" si="74"/>
        <v>0</v>
      </c>
    </row>
    <row r="413" spans="1:6" ht="12.75" customHeight="1" x14ac:dyDescent="0.2">
      <c r="A413" s="62">
        <v>451</v>
      </c>
      <c r="B413" s="63" t="s">
        <v>755</v>
      </c>
      <c r="C413" s="267" t="s">
        <v>756</v>
      </c>
      <c r="D413" s="193">
        <v>0</v>
      </c>
      <c r="E413" s="193">
        <v>0</v>
      </c>
      <c r="F413" s="44" t="str">
        <f t="shared" si="74"/>
        <v>-</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3082.75</v>
      </c>
      <c r="E415" s="193"/>
      <c r="F415" s="44">
        <f t="shared" si="74"/>
        <v>0</v>
      </c>
    </row>
    <row r="416" spans="1:6" ht="12.75" customHeight="1" x14ac:dyDescent="0.2">
      <c r="A416" s="62">
        <v>454</v>
      </c>
      <c r="B416" s="63" t="s">
        <v>761</v>
      </c>
      <c r="C416" s="267" t="s">
        <v>762</v>
      </c>
      <c r="D416" s="193">
        <v>0</v>
      </c>
      <c r="E416" s="193">
        <v>0</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4709.13</v>
      </c>
      <c r="E418" s="59">
        <f t="shared" si="104"/>
        <v>24701.879999999997</v>
      </c>
      <c r="F418" s="44">
        <f t="shared" si="74"/>
        <v>524.55294290028087</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0</v>
      </c>
      <c r="E420" s="193">
        <v>13259.63</v>
      </c>
      <c r="F420" s="44" t="str">
        <f t="shared" si="74"/>
        <v>-</v>
      </c>
    </row>
    <row r="421" spans="1:6" ht="12.75" customHeight="1" x14ac:dyDescent="0.2">
      <c r="A421" s="62">
        <v>97</v>
      </c>
      <c r="B421" s="228" t="s">
        <v>3387</v>
      </c>
      <c r="C421" s="267" t="s">
        <v>771</v>
      </c>
      <c r="D421" s="193">
        <v>0</v>
      </c>
      <c r="E421" s="193">
        <v>0</v>
      </c>
      <c r="F421" s="44" t="str">
        <f t="shared" si="74"/>
        <v>-</v>
      </c>
    </row>
    <row r="422" spans="1:6" ht="12.75" customHeight="1" x14ac:dyDescent="0.2">
      <c r="A422" s="62" t="s">
        <v>555</v>
      </c>
      <c r="B422" s="63" t="s">
        <v>772</v>
      </c>
      <c r="C422" s="267" t="s">
        <v>773</v>
      </c>
      <c r="D422" s="59">
        <f>D6+D308</f>
        <v>1968131.55</v>
      </c>
      <c r="E422" s="59">
        <f>E6+E308</f>
        <v>2174231.98</v>
      </c>
      <c r="F422" s="44">
        <f t="shared" si="74"/>
        <v>110.47188283730323</v>
      </c>
    </row>
    <row r="423" spans="1:6" ht="12.75" customHeight="1" x14ac:dyDescent="0.2">
      <c r="A423" s="62" t="s">
        <v>555</v>
      </c>
      <c r="B423" s="63" t="s">
        <v>774</v>
      </c>
      <c r="C423" s="267" t="s">
        <v>775</v>
      </c>
      <c r="D423" s="59">
        <f t="shared" ref="D423:E423" si="105">D299+D360</f>
        <v>1787010.2899999996</v>
      </c>
      <c r="E423" s="59">
        <f t="shared" si="105"/>
        <v>2244109.5099999998</v>
      </c>
      <c r="F423" s="44">
        <f t="shared" si="74"/>
        <v>125.57899204934071</v>
      </c>
    </row>
    <row r="424" spans="1:6" ht="12.75" customHeight="1" x14ac:dyDescent="0.2">
      <c r="A424" s="62" t="s">
        <v>555</v>
      </c>
      <c r="B424" s="63" t="s">
        <v>776</v>
      </c>
      <c r="C424" s="267" t="s">
        <v>777</v>
      </c>
      <c r="D424" s="59">
        <f t="shared" ref="D424:E424" si="106">IF(D422&gt;=D423,D422-D423,0)</f>
        <v>181121.26000000047</v>
      </c>
      <c r="E424" s="59">
        <f t="shared" si="106"/>
        <v>0</v>
      </c>
      <c r="F424" s="44">
        <f t="shared" si="74"/>
        <v>0</v>
      </c>
    </row>
    <row r="425" spans="1:6" ht="12.75" customHeight="1" x14ac:dyDescent="0.2">
      <c r="A425" s="62" t="s">
        <v>555</v>
      </c>
      <c r="B425" s="63" t="s">
        <v>778</v>
      </c>
      <c r="C425" s="267" t="s">
        <v>779</v>
      </c>
      <c r="D425" s="59">
        <f t="shared" ref="D425:E425" si="107">IF(D423&gt;=D422,D423-D422,0)</f>
        <v>0</v>
      </c>
      <c r="E425" s="59">
        <f t="shared" si="107"/>
        <v>69877.529999999795</v>
      </c>
      <c r="F425" s="44" t="str">
        <f t="shared" si="74"/>
        <v>-</v>
      </c>
    </row>
    <row r="426" spans="1:6" ht="12.75" customHeight="1" x14ac:dyDescent="0.2">
      <c r="A426" s="271" t="s">
        <v>780</v>
      </c>
      <c r="B426" s="182" t="s">
        <v>781</v>
      </c>
      <c r="C426" s="272" t="s">
        <v>782</v>
      </c>
      <c r="D426" s="59">
        <f t="shared" ref="D426:E426" si="108">IF(D302-D303+D419-D420&gt;=0,D302-D303+D419-D420,0)</f>
        <v>0</v>
      </c>
      <c r="E426" s="59">
        <f t="shared" si="108"/>
        <v>0</v>
      </c>
      <c r="F426" s="44" t="str">
        <f t="shared" si="74"/>
        <v>-</v>
      </c>
    </row>
    <row r="427" spans="1:6" ht="12.75" customHeight="1" x14ac:dyDescent="0.2">
      <c r="A427" s="271" t="s">
        <v>780</v>
      </c>
      <c r="B427" s="63" t="s">
        <v>783</v>
      </c>
      <c r="C427" s="272" t="s">
        <v>784</v>
      </c>
      <c r="D427" s="59">
        <f t="shared" ref="D427:E427" si="109">IF(D303-D302+D420-D419&gt;=0,D303-D302+D420-D419,0)</f>
        <v>9929.24</v>
      </c>
      <c r="E427" s="59">
        <f t="shared" si="109"/>
        <v>105195.23000000001</v>
      </c>
      <c r="F427" s="44">
        <f t="shared" si="74"/>
        <v>1059.4489608469532</v>
      </c>
    </row>
    <row r="428" spans="1:6" ht="24" x14ac:dyDescent="0.2">
      <c r="A428" s="269" t="s">
        <v>785</v>
      </c>
      <c r="B428" s="263" t="s">
        <v>3515</v>
      </c>
      <c r="C428" s="270" t="s">
        <v>786</v>
      </c>
      <c r="D428" s="80">
        <f t="shared" ref="D428:E428" si="110">D304+D421</f>
        <v>95769.86</v>
      </c>
      <c r="E428" s="80">
        <f t="shared" si="110"/>
        <v>87574.1</v>
      </c>
      <c r="F428" s="60">
        <f t="shared" si="74"/>
        <v>91.442234540177893</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0</v>
      </c>
      <c r="E535" s="59">
        <f>E536+E571+E584+E597+E629</f>
        <v>0</v>
      </c>
      <c r="F535" s="44" t="str">
        <f t="shared" si="111"/>
        <v>-</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0</v>
      </c>
      <c r="E597" s="59">
        <f t="shared" si="155"/>
        <v>0</v>
      </c>
      <c r="F597" s="44" t="str">
        <f t="shared" si="111"/>
        <v>-</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0</v>
      </c>
      <c r="E621" s="59">
        <f t="shared" si="161"/>
        <v>0</v>
      </c>
      <c r="F621" s="44" t="str">
        <f t="shared" si="111"/>
        <v>-</v>
      </c>
    </row>
    <row r="622" spans="1:6" ht="12.75" customHeight="1" x14ac:dyDescent="0.2">
      <c r="A622" s="62">
        <v>5471</v>
      </c>
      <c r="B622" s="63" t="s">
        <v>1147</v>
      </c>
      <c r="C622" s="267" t="s">
        <v>1148</v>
      </c>
      <c r="D622" s="193">
        <v>0</v>
      </c>
      <c r="E622" s="193">
        <v>0</v>
      </c>
      <c r="F622" s="44" t="str">
        <f t="shared" si="111"/>
        <v>-</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0</v>
      </c>
      <c r="E640" s="59">
        <f>IF(E535-E430&gt;=0,E535-E430,0)</f>
        <v>0</v>
      </c>
      <c r="F640" s="44" t="str">
        <f t="shared" si="111"/>
        <v>-</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0</v>
      </c>
      <c r="E642" s="193">
        <v>0</v>
      </c>
      <c r="F642" s="44" t="str">
        <f t="shared" si="111"/>
        <v>-</v>
      </c>
    </row>
    <row r="643" spans="1:6" ht="12.75" customHeight="1" x14ac:dyDescent="0.2">
      <c r="A643" s="62" t="s">
        <v>555</v>
      </c>
      <c r="B643" s="63" t="s">
        <v>1187</v>
      </c>
      <c r="C643" s="267" t="s">
        <v>1188</v>
      </c>
      <c r="D643" s="59">
        <f>D422+D430</f>
        <v>1968131.55</v>
      </c>
      <c r="E643" s="59">
        <f>E422+E430</f>
        <v>2174231.98</v>
      </c>
      <c r="F643" s="44">
        <f t="shared" si="111"/>
        <v>110.47188283730323</v>
      </c>
    </row>
    <row r="644" spans="1:6" ht="12.75" customHeight="1" x14ac:dyDescent="0.2">
      <c r="A644" s="62" t="s">
        <v>555</v>
      </c>
      <c r="B644" s="63" t="s">
        <v>1189</v>
      </c>
      <c r="C644" s="267" t="s">
        <v>1190</v>
      </c>
      <c r="D644" s="59">
        <f>D423+D535</f>
        <v>1787010.2899999996</v>
      </c>
      <c r="E644" s="59">
        <f>E423+E535</f>
        <v>2244109.5099999998</v>
      </c>
      <c r="F644" s="44">
        <f t="shared" si="111"/>
        <v>125.57899204934071</v>
      </c>
    </row>
    <row r="645" spans="1:6" ht="12.75" customHeight="1" x14ac:dyDescent="0.2">
      <c r="A645" s="62" t="s">
        <v>555</v>
      </c>
      <c r="B645" s="63" t="s">
        <v>1191</v>
      </c>
      <c r="C645" s="267" t="s">
        <v>1192</v>
      </c>
      <c r="D645" s="59">
        <f t="shared" ref="D645:E645" si="166">IF(D643&gt;=D644,D643-D644,0)</f>
        <v>181121.26000000047</v>
      </c>
      <c r="E645" s="59">
        <f t="shared" si="166"/>
        <v>0</v>
      </c>
      <c r="F645" s="44">
        <f t="shared" si="111"/>
        <v>0</v>
      </c>
    </row>
    <row r="646" spans="1:6" ht="12.75" customHeight="1" x14ac:dyDescent="0.2">
      <c r="A646" s="62" t="s">
        <v>555</v>
      </c>
      <c r="B646" s="63" t="s">
        <v>1193</v>
      </c>
      <c r="C646" s="267" t="s">
        <v>1194</v>
      </c>
      <c r="D646" s="59">
        <f t="shared" ref="D646:E646" si="167">IF(D644&gt;=D643,D644-D643,0)</f>
        <v>0</v>
      </c>
      <c r="E646" s="59">
        <f t="shared" si="167"/>
        <v>69877.529999999795</v>
      </c>
      <c r="F646" s="44" t="str">
        <f t="shared" si="111"/>
        <v>-</v>
      </c>
    </row>
    <row r="647" spans="1:6" ht="24" x14ac:dyDescent="0.2">
      <c r="A647" s="271" t="s">
        <v>1195</v>
      </c>
      <c r="B647" s="63" t="s">
        <v>1196</v>
      </c>
      <c r="C647" s="272" t="s">
        <v>1195</v>
      </c>
      <c r="D647" s="59">
        <f>IF(D426-D427+D641-D642&gt;=0,D426-D427+D641-D642,0)</f>
        <v>0</v>
      </c>
      <c r="E647" s="59">
        <f>IF(E426-E427+E641-E642&gt;=0,E426-E427+E641-E642,0)</f>
        <v>0</v>
      </c>
      <c r="F647" s="44" t="str">
        <f t="shared" si="111"/>
        <v>-</v>
      </c>
    </row>
    <row r="648" spans="1:6" ht="24" x14ac:dyDescent="0.2">
      <c r="A648" s="271" t="s">
        <v>1197</v>
      </c>
      <c r="B648" s="63" t="s">
        <v>1198</v>
      </c>
      <c r="C648" s="272" t="s">
        <v>1197</v>
      </c>
      <c r="D648" s="59">
        <f>IF(D427-D426+D642-D641&gt;=0,D427-D426+D642-D641,0)</f>
        <v>9929.24</v>
      </c>
      <c r="E648" s="59">
        <f>IF(E427-E426+E642-E641&gt;=0,E427-E426+E642-E641,0)</f>
        <v>105195.23000000001</v>
      </c>
      <c r="F648" s="44">
        <f t="shared" si="111"/>
        <v>1059.4489608469532</v>
      </c>
    </row>
    <row r="649" spans="1:6" ht="24" x14ac:dyDescent="0.2">
      <c r="A649" s="62" t="s">
        <v>555</v>
      </c>
      <c r="B649" s="63" t="s">
        <v>1199</v>
      </c>
      <c r="C649" s="267" t="s">
        <v>1200</v>
      </c>
      <c r="D649" s="59">
        <f t="shared" ref="D649:E649" si="168">IF(D645+D647-D646-D648&gt;=0,D645+D647-D646-D648,0)</f>
        <v>171192.02000000048</v>
      </c>
      <c r="E649" s="59">
        <f t="shared" si="168"/>
        <v>0</v>
      </c>
      <c r="F649" s="44">
        <f t="shared" si="111"/>
        <v>0</v>
      </c>
    </row>
    <row r="650" spans="1:6" ht="24" x14ac:dyDescent="0.2">
      <c r="A650" s="62" t="s">
        <v>555</v>
      </c>
      <c r="B650" s="63" t="s">
        <v>1201</v>
      </c>
      <c r="C650" s="267" t="s">
        <v>1202</v>
      </c>
      <c r="D650" s="59">
        <f t="shared" ref="D650:E650" si="169">IF(D646+D648-D645-D647&gt;=0,D646+D648-D645-D647,0)</f>
        <v>0</v>
      </c>
      <c r="E650" s="59">
        <f t="shared" si="169"/>
        <v>175072.75999999981</v>
      </c>
      <c r="F650" s="44" t="str">
        <f t="shared" si="111"/>
        <v>-</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0</v>
      </c>
      <c r="E653" s="193">
        <v>0</v>
      </c>
      <c r="F653" s="44" t="str">
        <f t="shared" ref="F653:F740" si="170">IF(D653&lt;&gt;0,IF(E653/D653&gt;=100,"&gt;&gt;100",E653/D653*100),"-")</f>
        <v>-</v>
      </c>
    </row>
    <row r="654" spans="1:6" ht="12.75" customHeight="1" x14ac:dyDescent="0.2">
      <c r="A654" s="62" t="s">
        <v>1208</v>
      </c>
      <c r="B654" s="63" t="s">
        <v>1209</v>
      </c>
      <c r="C654" s="267" t="s">
        <v>1208</v>
      </c>
      <c r="D654" s="193">
        <v>0</v>
      </c>
      <c r="E654" s="193">
        <v>0</v>
      </c>
      <c r="F654" s="44" t="str">
        <f t="shared" si="170"/>
        <v>-</v>
      </c>
    </row>
    <row r="655" spans="1:6" ht="12.75" customHeight="1" x14ac:dyDescent="0.2">
      <c r="A655" s="62" t="s">
        <v>1210</v>
      </c>
      <c r="B655" s="63" t="s">
        <v>1211</v>
      </c>
      <c r="C655" s="267" t="s">
        <v>1210</v>
      </c>
      <c r="D655" s="193">
        <v>0</v>
      </c>
      <c r="E655" s="193">
        <v>0</v>
      </c>
      <c r="F655" s="44" t="str">
        <f t="shared" si="170"/>
        <v>-</v>
      </c>
    </row>
    <row r="656" spans="1:6" ht="24" x14ac:dyDescent="0.2">
      <c r="A656" s="62">
        <v>11</v>
      </c>
      <c r="B656" s="63" t="s">
        <v>1212</v>
      </c>
      <c r="C656" s="267" t="s">
        <v>1213</v>
      </c>
      <c r="D656" s="59">
        <f t="shared" ref="D656:E656" si="171">+D653+D654-D655</f>
        <v>0</v>
      </c>
      <c r="E656" s="59">
        <f t="shared" si="171"/>
        <v>0</v>
      </c>
      <c r="F656" s="44" t="str">
        <f t="shared" si="170"/>
        <v>-</v>
      </c>
    </row>
    <row r="657" spans="1:6" ht="24" x14ac:dyDescent="0.2">
      <c r="A657" s="62" t="s">
        <v>555</v>
      </c>
      <c r="B657" s="63" t="s">
        <v>1214</v>
      </c>
      <c r="C657" s="267" t="s">
        <v>1215</v>
      </c>
      <c r="D657" s="273">
        <v>0</v>
      </c>
      <c r="E657" s="273">
        <v>0</v>
      </c>
      <c r="F657" s="44" t="str">
        <f t="shared" si="170"/>
        <v>-</v>
      </c>
    </row>
    <row r="658" spans="1:6" ht="24" x14ac:dyDescent="0.2">
      <c r="A658" s="62" t="s">
        <v>555</v>
      </c>
      <c r="B658" s="63" t="s">
        <v>1216</v>
      </c>
      <c r="C658" s="267" t="s">
        <v>1217</v>
      </c>
      <c r="D658" s="273">
        <v>73</v>
      </c>
      <c r="E658" s="273">
        <v>73</v>
      </c>
      <c r="F658" s="44">
        <f t="shared" si="170"/>
        <v>100</v>
      </c>
    </row>
    <row r="659" spans="1:6" ht="12.75" customHeight="1" x14ac:dyDescent="0.2">
      <c r="A659" s="62" t="s">
        <v>555</v>
      </c>
      <c r="B659" s="63" t="s">
        <v>1218</v>
      </c>
      <c r="C659" s="267" t="s">
        <v>1219</v>
      </c>
      <c r="D659" s="273">
        <v>0</v>
      </c>
      <c r="E659" s="273">
        <v>0</v>
      </c>
      <c r="F659" s="44" t="str">
        <f t="shared" si="170"/>
        <v>-</v>
      </c>
    </row>
    <row r="660" spans="1:6" ht="12.75" customHeight="1" x14ac:dyDescent="0.2">
      <c r="A660" s="62" t="s">
        <v>555</v>
      </c>
      <c r="B660" s="63" t="s">
        <v>1220</v>
      </c>
      <c r="C660" s="267" t="s">
        <v>1221</v>
      </c>
      <c r="D660" s="273">
        <v>72</v>
      </c>
      <c r="E660" s="273">
        <v>72</v>
      </c>
      <c r="F660" s="44">
        <f t="shared" si="170"/>
        <v>100</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0</v>
      </c>
      <c r="E662" s="191">
        <v>0</v>
      </c>
      <c r="F662" s="70" t="str">
        <f t="shared" si="170"/>
        <v>-</v>
      </c>
    </row>
    <row r="663" spans="1:6" ht="12.75" customHeight="1" x14ac:dyDescent="0.2">
      <c r="A663" s="69">
        <v>61316</v>
      </c>
      <c r="B663" s="64" t="s">
        <v>3284</v>
      </c>
      <c r="C663" s="300" t="s">
        <v>3285</v>
      </c>
      <c r="D663" s="191">
        <v>0</v>
      </c>
      <c r="E663" s="191">
        <v>0</v>
      </c>
      <c r="F663" s="70" t="str">
        <f t="shared" si="170"/>
        <v>-</v>
      </c>
    </row>
    <row r="664" spans="1:6" ht="12.75" customHeight="1" x14ac:dyDescent="0.2">
      <c r="A664" s="69" t="s">
        <v>3389</v>
      </c>
      <c r="B664" s="64" t="s">
        <v>3390</v>
      </c>
      <c r="C664" s="300" t="s">
        <v>3389</v>
      </c>
      <c r="D664" s="191">
        <v>0</v>
      </c>
      <c r="E664" s="191">
        <v>0</v>
      </c>
      <c r="F664" s="70" t="str">
        <f t="shared" si="170"/>
        <v>-</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0</v>
      </c>
      <c r="E669" s="193">
        <v>0</v>
      </c>
      <c r="F669" s="44" t="str">
        <f t="shared" si="170"/>
        <v>-</v>
      </c>
    </row>
    <row r="670" spans="1:6" ht="12.75" customHeight="1" x14ac:dyDescent="0.2">
      <c r="A670" s="62">
        <v>63312</v>
      </c>
      <c r="B670" s="63" t="s">
        <v>1233</v>
      </c>
      <c r="C670" s="267" t="s">
        <v>1234</v>
      </c>
      <c r="D670" s="193">
        <v>0</v>
      </c>
      <c r="E670" s="193">
        <v>0</v>
      </c>
      <c r="F670" s="44" t="str">
        <f t="shared" si="170"/>
        <v>-</v>
      </c>
    </row>
    <row r="671" spans="1:6" ht="12.75" customHeight="1" x14ac:dyDescent="0.2">
      <c r="A671" s="62">
        <v>63313</v>
      </c>
      <c r="B671" s="63" t="s">
        <v>1235</v>
      </c>
      <c r="C671" s="267" t="s">
        <v>1236</v>
      </c>
      <c r="D671" s="193">
        <v>0</v>
      </c>
      <c r="E671" s="193">
        <v>0</v>
      </c>
      <c r="F671" s="44" t="str">
        <f t="shared" si="170"/>
        <v>-</v>
      </c>
    </row>
    <row r="672" spans="1:6" ht="12.75" customHeight="1" x14ac:dyDescent="0.2">
      <c r="A672" s="62">
        <v>63314</v>
      </c>
      <c r="B672" s="63" t="s">
        <v>1237</v>
      </c>
      <c r="C672" s="267" t="s">
        <v>1238</v>
      </c>
      <c r="D672" s="193">
        <v>0</v>
      </c>
      <c r="E672" s="193">
        <v>0</v>
      </c>
      <c r="F672" s="44" t="str">
        <f t="shared" si="170"/>
        <v>-</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0</v>
      </c>
      <c r="E674" s="193">
        <v>0</v>
      </c>
      <c r="F674" s="44" t="str">
        <f t="shared" si="170"/>
        <v>-</v>
      </c>
    </row>
    <row r="675" spans="1:6" ht="12.75" customHeight="1" x14ac:dyDescent="0.2">
      <c r="A675" s="62">
        <v>63323</v>
      </c>
      <c r="B675" s="63" t="s">
        <v>1243</v>
      </c>
      <c r="C675" s="267" t="s">
        <v>1244</v>
      </c>
      <c r="D675" s="193">
        <v>0</v>
      </c>
      <c r="E675" s="193">
        <v>0</v>
      </c>
      <c r="F675" s="44" t="str">
        <f t="shared" si="170"/>
        <v>-</v>
      </c>
    </row>
    <row r="676" spans="1:6" ht="12.75" customHeight="1" x14ac:dyDescent="0.2">
      <c r="A676" s="62">
        <v>63324</v>
      </c>
      <c r="B676" s="63" t="s">
        <v>1245</v>
      </c>
      <c r="C676" s="267" t="s">
        <v>1246</v>
      </c>
      <c r="D676" s="193">
        <v>0</v>
      </c>
      <c r="E676" s="193">
        <v>0</v>
      </c>
      <c r="F676" s="44" t="str">
        <f t="shared" si="170"/>
        <v>-</v>
      </c>
    </row>
    <row r="677" spans="1:6" ht="12.75" customHeight="1" x14ac:dyDescent="0.2">
      <c r="A677" s="69">
        <v>63414</v>
      </c>
      <c r="B677" s="64" t="s">
        <v>1247</v>
      </c>
      <c r="C677" s="301" t="s">
        <v>1248</v>
      </c>
      <c r="D677" s="191">
        <v>0</v>
      </c>
      <c r="E677" s="191">
        <v>0</v>
      </c>
      <c r="F677" s="70" t="str">
        <f t="shared" si="170"/>
        <v>-</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0</v>
      </c>
      <c r="F682" s="70" t="str">
        <f t="shared" si="170"/>
        <v>-</v>
      </c>
    </row>
    <row r="683" spans="1:6" ht="24" x14ac:dyDescent="0.2">
      <c r="A683" s="69">
        <v>63612</v>
      </c>
      <c r="B683" s="181" t="s">
        <v>1257</v>
      </c>
      <c r="C683" s="301" t="s">
        <v>1258</v>
      </c>
      <c r="D683" s="191">
        <v>0</v>
      </c>
      <c r="E683" s="191">
        <v>10456.5</v>
      </c>
      <c r="F683" s="70" t="str">
        <f t="shared" si="170"/>
        <v>-</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0</v>
      </c>
      <c r="E702" s="191">
        <v>0</v>
      </c>
      <c r="F702" s="70" t="str">
        <f t="shared" si="170"/>
        <v>-</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0</v>
      </c>
      <c r="E706" s="191">
        <v>0</v>
      </c>
      <c r="F706" s="70" t="str">
        <f t="shared" si="170"/>
        <v>-</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0</v>
      </c>
      <c r="E712" s="191">
        <v>0</v>
      </c>
      <c r="F712" s="70" t="str">
        <f t="shared" si="170"/>
        <v>-</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0</v>
      </c>
      <c r="E722" s="191">
        <v>0</v>
      </c>
      <c r="F722" s="70" t="str">
        <f t="shared" si="170"/>
        <v>-</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0</v>
      </c>
      <c r="E724" s="191">
        <v>0</v>
      </c>
      <c r="F724" s="70" t="str">
        <f t="shared" si="170"/>
        <v>-</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940.32</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57392.47</v>
      </c>
      <c r="E732" s="191">
        <v>0</v>
      </c>
      <c r="F732" s="70">
        <f t="shared" si="170"/>
        <v>0</v>
      </c>
    </row>
    <row r="733" spans="1:6" ht="12.75" customHeight="1" x14ac:dyDescent="0.2">
      <c r="A733" s="69">
        <v>31215</v>
      </c>
      <c r="B733" s="64" t="s">
        <v>1319</v>
      </c>
      <c r="C733" s="301" t="s">
        <v>1320</v>
      </c>
      <c r="D733" s="191">
        <v>8788.2199999999993</v>
      </c>
      <c r="E733" s="191">
        <v>10772.73</v>
      </c>
      <c r="F733" s="70">
        <f t="shared" si="170"/>
        <v>122.58147838811499</v>
      </c>
    </row>
    <row r="734" spans="1:6" ht="12.75" customHeight="1" x14ac:dyDescent="0.2">
      <c r="A734" s="69">
        <v>32121</v>
      </c>
      <c r="B734" s="64" t="s">
        <v>1321</v>
      </c>
      <c r="C734" s="301" t="s">
        <v>1322</v>
      </c>
      <c r="D734" s="191">
        <v>46158.6</v>
      </c>
      <c r="E734" s="191">
        <v>46661.8</v>
      </c>
      <c r="F734" s="70">
        <f t="shared" si="170"/>
        <v>101.09015438076545</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550.6</v>
      </c>
      <c r="E736" s="193">
        <v>6815</v>
      </c>
      <c r="F736" s="44">
        <f t="shared" si="170"/>
        <v>1237.740646567381</v>
      </c>
    </row>
    <row r="737" spans="1:6" ht="12.75" customHeight="1" x14ac:dyDescent="0.2">
      <c r="A737" s="62" t="s">
        <v>1327</v>
      </c>
      <c r="B737" s="63" t="s">
        <v>1328</v>
      </c>
      <c r="C737" s="267" t="s">
        <v>1327</v>
      </c>
      <c r="D737" s="193">
        <v>0</v>
      </c>
      <c r="E737" s="193">
        <v>0</v>
      </c>
      <c r="F737" s="44" t="str">
        <f t="shared" si="170"/>
        <v>-</v>
      </c>
    </row>
    <row r="738" spans="1:6" ht="12.75" customHeight="1" x14ac:dyDescent="0.2">
      <c r="A738" s="62" t="s">
        <v>1329</v>
      </c>
      <c r="B738" s="63" t="s">
        <v>1330</v>
      </c>
      <c r="C738" s="267" t="s">
        <v>1329</v>
      </c>
      <c r="D738" s="193">
        <v>0</v>
      </c>
      <c r="E738" s="193">
        <v>0</v>
      </c>
      <c r="F738" s="44" t="str">
        <f t="shared" si="170"/>
        <v>-</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0</v>
      </c>
      <c r="E741" s="191">
        <v>0</v>
      </c>
      <c r="F741" s="70" t="str">
        <f t="shared" ref="F741:F1006" si="172">IF(D741&lt;&gt;0,IF(E741/D741&gt;=100,"&gt;&gt;100",E741/D741*100),"-")</f>
        <v>-</v>
      </c>
    </row>
    <row r="742" spans="1:6" ht="12.75" customHeight="1" x14ac:dyDescent="0.2">
      <c r="A742" s="69" t="s">
        <v>1337</v>
      </c>
      <c r="B742" s="64" t="s">
        <v>1338</v>
      </c>
      <c r="C742" s="301" t="s">
        <v>1337</v>
      </c>
      <c r="D742" s="191">
        <v>3372.75</v>
      </c>
      <c r="E742" s="191">
        <v>1707.46</v>
      </c>
      <c r="F742" s="70">
        <f t="shared" si="172"/>
        <v>50.625157512415683</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0</v>
      </c>
      <c r="E744" s="191">
        <v>0</v>
      </c>
      <c r="F744" s="70" t="str">
        <f t="shared" si="173"/>
        <v>-</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0</v>
      </c>
      <c r="E777" s="191">
        <v>0</v>
      </c>
      <c r="F777" s="70" t="str">
        <f t="shared" si="172"/>
        <v>-</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0</v>
      </c>
      <c r="E780" s="191">
        <v>0</v>
      </c>
      <c r="F780" s="70" t="str">
        <f t="shared" si="172"/>
        <v>-</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0</v>
      </c>
      <c r="E843" s="193">
        <v>0</v>
      </c>
      <c r="F843" s="44" t="str">
        <f t="shared" si="172"/>
        <v>-</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1200</v>
      </c>
      <c r="E846" s="193">
        <v>330</v>
      </c>
      <c r="F846" s="44">
        <f t="shared" si="172"/>
        <v>27.500000000000004</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0</v>
      </c>
      <c r="E848" s="193">
        <v>0</v>
      </c>
      <c r="F848" s="44" t="str">
        <f t="shared" si="172"/>
        <v>-</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0</v>
      </c>
      <c r="E850" s="193">
        <v>0</v>
      </c>
      <c r="F850" s="44" t="str">
        <f t="shared" si="172"/>
        <v>-</v>
      </c>
    </row>
    <row r="851" spans="1:6" ht="12.75" customHeight="1" x14ac:dyDescent="0.2">
      <c r="A851" s="62">
        <v>37221</v>
      </c>
      <c r="B851" s="63" t="s">
        <v>1522</v>
      </c>
      <c r="C851" s="267" t="s">
        <v>1523</v>
      </c>
      <c r="D851" s="193">
        <v>0</v>
      </c>
      <c r="E851" s="193">
        <v>0</v>
      </c>
      <c r="F851" s="44" t="str">
        <f t="shared" si="172"/>
        <v>-</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0</v>
      </c>
      <c r="E854" s="193">
        <v>0</v>
      </c>
      <c r="F854" s="44" t="str">
        <f t="shared" si="172"/>
        <v>-</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0</v>
      </c>
      <c r="E856" s="193">
        <v>0</v>
      </c>
      <c r="F856" s="44" t="str">
        <f t="shared" si="172"/>
        <v>-</v>
      </c>
    </row>
    <row r="857" spans="1:6" ht="12.75" customHeight="1" x14ac:dyDescent="0.2">
      <c r="A857" s="62">
        <v>38612</v>
      </c>
      <c r="B857" s="63" t="s">
        <v>1533</v>
      </c>
      <c r="C857" s="267" t="s">
        <v>1534</v>
      </c>
      <c r="D857" s="193">
        <v>0</v>
      </c>
      <c r="E857" s="193">
        <v>0</v>
      </c>
      <c r="F857" s="44" t="str">
        <f t="shared" si="172"/>
        <v>-</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0</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0</v>
      </c>
      <c r="E995" s="191">
        <v>0</v>
      </c>
      <c r="F995" s="70" t="str">
        <f t="shared" si="172"/>
        <v>-</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v>0</v>
      </c>
      <c r="E1012" s="305"/>
      <c r="F1012" s="70" t="str">
        <f t="shared" ref="F1012:F1019" si="176">IF(D1012&lt;&gt;0,IF(E1012/D1012&gt;=100,"&gt;&gt;100",E1012/D1012*100),"-")</f>
        <v>-</v>
      </c>
    </row>
    <row r="1013" spans="1:6" ht="24" x14ac:dyDescent="0.2">
      <c r="A1013" s="69" t="s">
        <v>1825</v>
      </c>
      <c r="B1013" s="64" t="s">
        <v>3565</v>
      </c>
      <c r="C1013" s="301" t="s">
        <v>1825</v>
      </c>
      <c r="D1013" s="306">
        <v>0</v>
      </c>
      <c r="E1013" s="306"/>
      <c r="F1013" s="70" t="str">
        <f t="shared" si="176"/>
        <v>-</v>
      </c>
    </row>
    <row r="1014" spans="1:6" ht="24" x14ac:dyDescent="0.2">
      <c r="A1014" s="69" t="s">
        <v>1826</v>
      </c>
      <c r="B1014" s="64" t="s">
        <v>3566</v>
      </c>
      <c r="C1014" s="301" t="s">
        <v>1826</v>
      </c>
      <c r="D1014" s="306">
        <v>0</v>
      </c>
      <c r="E1014" s="306"/>
      <c r="F1014" s="70" t="str">
        <f t="shared" si="176"/>
        <v>-</v>
      </c>
    </row>
    <row r="1015" spans="1:6" ht="24" x14ac:dyDescent="0.2">
      <c r="A1015" s="69">
        <v>26454</v>
      </c>
      <c r="B1015" s="64" t="s">
        <v>1827</v>
      </c>
      <c r="C1015" s="301" t="s">
        <v>1828</v>
      </c>
      <c r="D1015" s="306">
        <v>0</v>
      </c>
      <c r="E1015" s="306"/>
      <c r="F1015" s="70" t="str">
        <f t="shared" si="176"/>
        <v>-</v>
      </c>
    </row>
    <row r="1016" spans="1:6" ht="12.75" customHeight="1" x14ac:dyDescent="0.2">
      <c r="A1016" s="69" t="s">
        <v>1829</v>
      </c>
      <c r="B1016" s="64" t="s">
        <v>3567</v>
      </c>
      <c r="C1016" s="301" t="s">
        <v>1829</v>
      </c>
      <c r="D1016" s="306">
        <v>0</v>
      </c>
      <c r="E1016" s="306"/>
      <c r="F1016" s="70" t="str">
        <f t="shared" si="176"/>
        <v>-</v>
      </c>
    </row>
    <row r="1017" spans="1:6" ht="36" x14ac:dyDescent="0.2">
      <c r="A1017" s="69" t="s">
        <v>1830</v>
      </c>
      <c r="B1017" s="64" t="s">
        <v>1831</v>
      </c>
      <c r="C1017" s="301" t="s">
        <v>1832</v>
      </c>
      <c r="D1017" s="306">
        <v>0</v>
      </c>
      <c r="E1017" s="306"/>
      <c r="F1017" s="70" t="str">
        <f t="shared" si="176"/>
        <v>-</v>
      </c>
    </row>
    <row r="1018" spans="1:6" ht="12.75" customHeight="1" x14ac:dyDescent="0.2">
      <c r="A1018" s="69" t="s">
        <v>1833</v>
      </c>
      <c r="B1018" s="64" t="s">
        <v>3568</v>
      </c>
      <c r="C1018" s="301" t="s">
        <v>1833</v>
      </c>
      <c r="D1018" s="306">
        <v>0</v>
      </c>
      <c r="E1018" s="306"/>
      <c r="F1018" s="70" t="str">
        <f t="shared" si="176"/>
        <v>-</v>
      </c>
    </row>
    <row r="1019" spans="1:6" ht="24" x14ac:dyDescent="0.2">
      <c r="A1019" s="72">
        <v>26534</v>
      </c>
      <c r="B1019" s="73" t="s">
        <v>1834</v>
      </c>
      <c r="C1019" s="302" t="s">
        <v>1835</v>
      </c>
      <c r="D1019" s="307">
        <v>0</v>
      </c>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c r="C1" s="288" t="s">
        <v>28</v>
      </c>
      <c r="D1" s="290"/>
      <c r="E1" s="289" t="s">
        <v>39</v>
      </c>
      <c r="F1" s="291"/>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0</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4</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27999</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O.K.</v>
      </c>
      <c r="C232" s="90" t="s">
        <v>3425</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21"/>
        <v>O.K.</v>
      </c>
      <c r="C233" s="90" t="s">
        <v>3426</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O.K.</v>
      </c>
      <c r="C236" s="90" t="s">
        <v>3644</v>
      </c>
      <c r="D236" s="94"/>
      <c r="E236" s="50">
        <f t="shared" si="22"/>
        <v>0</v>
      </c>
      <c r="F236" s="50">
        <f t="shared" si="23"/>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21"/>
        <v>O.K.</v>
      </c>
      <c r="C237" s="90" t="s">
        <v>2975</v>
      </c>
      <c r="D237" s="94"/>
      <c r="E237" s="50">
        <f t="shared" si="22"/>
        <v>0</v>
      </c>
      <c r="F237" s="50">
        <f t="shared" si="23"/>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21"/>
        <v>Provjera</v>
      </c>
      <c r="C239" s="90" t="s">
        <v>2977</v>
      </c>
      <c r="D239" s="94"/>
      <c r="E239" s="50">
        <f t="shared" si="22"/>
        <v>0</v>
      </c>
      <c r="F239" s="50">
        <f t="shared" si="23"/>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O.K.</v>
      </c>
      <c r="C241" s="90" t="s">
        <v>2979</v>
      </c>
      <c r="D241" s="94"/>
      <c r="E241" s="50">
        <f t="shared" si="22"/>
        <v>0</v>
      </c>
      <c r="F241" s="50">
        <f t="shared" si="23"/>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21"/>
        <v>O.K.</v>
      </c>
      <c r="C242" s="90" t="s">
        <v>2980</v>
      </c>
      <c r="D242" s="94"/>
      <c r="E242" s="50">
        <f t="shared" si="22"/>
        <v>0</v>
      </c>
      <c r="F242" s="50">
        <f t="shared" si="23"/>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21"/>
        <v>Provjera</v>
      </c>
      <c r="C244" s="90" t="s">
        <v>3430</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O.K.</v>
      </c>
      <c r="C246" s="90" t="s">
        <v>2982</v>
      </c>
      <c r="D246" s="94"/>
      <c r="E246" s="50">
        <f t="shared" si="22"/>
        <v>0</v>
      </c>
      <c r="F246" s="50">
        <f t="shared" si="23"/>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21"/>
        <v>O.K.</v>
      </c>
      <c r="C247" s="90" t="s">
        <v>2983</v>
      </c>
      <c r="D247" s="94"/>
      <c r="E247" s="50">
        <f t="shared" si="22"/>
        <v>0</v>
      </c>
      <c r="F247" s="50">
        <f t="shared" si="23"/>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Provjera</v>
      </c>
      <c r="C293" s="90" t="s">
        <v>3450</v>
      </c>
      <c r="D293" s="94"/>
      <c r="E293" s="50">
        <f t="shared" si="22"/>
        <v>0</v>
      </c>
      <c r="F293" s="50">
        <f t="shared" si="23"/>
        <v>1</v>
      </c>
      <c r="G293" s="50"/>
      <c r="H293" s="50"/>
      <c r="I293" s="50"/>
      <c r="J293" s="50"/>
      <c r="K293" s="50"/>
      <c r="L293" s="50">
        <f>IF(AND(J3="DA",MAX('PR-RAS'!D653:D655)=0,MIN('PR-RAS'!D653:D655)=0),1,0)</f>
        <v>1</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Brković Koren</cp:lastModifiedBy>
  <cp:lastPrinted>2025-03-11T06:54:08Z</cp:lastPrinted>
  <dcterms:created xsi:type="dcterms:W3CDTF">2022-04-01T05:14:30Z</dcterms:created>
  <dcterms:modified xsi:type="dcterms:W3CDTF">2025-10-10T10:26:39Z</dcterms:modified>
</cp:coreProperties>
</file>